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45" windowWidth="15480" windowHeight="6240" tabRatio="881"/>
  </bookViews>
  <sheets>
    <sheet name="พันธกิจที่ 1" sheetId="79" r:id="rId1"/>
    <sheet name="พันธกิจที่ 2" sheetId="80" r:id="rId2"/>
    <sheet name="พันธกิจที่3" sheetId="81" r:id="rId3"/>
    <sheet name="พันธกิจที่4" sheetId="82" r:id="rId4"/>
    <sheet name="นิติการ" sheetId="71" state="hidden" r:id="rId5"/>
  </sheets>
  <definedNames>
    <definedName name="_xlnm._FilterDatabase" localSheetId="0" hidden="1">'พันธกิจที่ 1'!$W$1:$W$779</definedName>
    <definedName name="_xlnm._FilterDatabase" localSheetId="1" hidden="1">'พันธกิจที่ 2'!$W$1:$W$206</definedName>
    <definedName name="_xlnm._FilterDatabase" localSheetId="2" hidden="1">พันธกิจที่3!$A$3:$W$398</definedName>
    <definedName name="_xlnm._FilterDatabase" localSheetId="3" hidden="1">พันธกิจที่4!$W$1:$W$169</definedName>
    <definedName name="_xlnm.Print_Area" localSheetId="4">นิติการ!$A$1:$S$83</definedName>
    <definedName name="_xlnm.Print_Area" localSheetId="0">'พันธกิจที่ 1'!$A$1:$W$773</definedName>
    <definedName name="_xlnm.Print_Area" localSheetId="1">'พันธกิจที่ 2'!$A$1:$W$186</definedName>
    <definedName name="_xlnm.Print_Area" localSheetId="2">พันธกิจที่3!$A$1:$W$408</definedName>
    <definedName name="_xlnm.Print_Area" localSheetId="3">พันธกิจที่4!$A$1:$W$168</definedName>
    <definedName name="_xlnm.Print_Titles" localSheetId="4">นิติการ!$3:$6</definedName>
    <definedName name="_xlnm.Print_Titles" localSheetId="0">'พันธกิจที่ 1'!$3:$6</definedName>
    <definedName name="_xlnm.Print_Titles" localSheetId="1">'พันธกิจที่ 2'!$3:$6</definedName>
    <definedName name="_xlnm.Print_Titles" localSheetId="2">พันธกิจที่3!$3:$6</definedName>
    <definedName name="_xlnm.Print_Titles" localSheetId="3">พันธกิจที่4!$3:$6</definedName>
  </definedNames>
  <calcPr calcId="144525"/>
</workbook>
</file>

<file path=xl/calcChain.xml><?xml version="1.0" encoding="utf-8"?>
<calcChain xmlns="http://schemas.openxmlformats.org/spreadsheetml/2006/main">
  <c r="I106" i="82" l="1"/>
  <c r="F106" i="82"/>
  <c r="F94" i="82" l="1"/>
  <c r="F129" i="82"/>
  <c r="J219" i="79" l="1"/>
  <c r="J218" i="79"/>
  <c r="N108" i="80" l="1"/>
  <c r="E395" i="79" l="1"/>
  <c r="E644" i="79" l="1"/>
  <c r="I468" i="79"/>
  <c r="H468" i="79"/>
  <c r="G468" i="79"/>
  <c r="F468" i="79"/>
  <c r="E468" i="79"/>
  <c r="J357" i="79"/>
  <c r="J354" i="79"/>
  <c r="G103" i="79"/>
  <c r="H103" i="79"/>
  <c r="I103" i="79"/>
  <c r="E103" i="79"/>
  <c r="J94" i="82" l="1"/>
  <c r="F377" i="81" l="1"/>
  <c r="G377" i="81"/>
  <c r="H377" i="81"/>
  <c r="I377" i="81"/>
  <c r="E377" i="81"/>
  <c r="F118" i="81"/>
  <c r="G118" i="81"/>
  <c r="H118" i="81"/>
  <c r="I118" i="81"/>
  <c r="E118" i="81"/>
  <c r="F111" i="81"/>
  <c r="G111" i="81"/>
  <c r="H111" i="81"/>
  <c r="I111" i="81"/>
  <c r="E111" i="81"/>
  <c r="F29" i="81"/>
  <c r="G29" i="81"/>
  <c r="H29" i="81"/>
  <c r="I29" i="81"/>
  <c r="E29" i="81"/>
  <c r="F21" i="81"/>
  <c r="G21" i="81"/>
  <c r="H21" i="81"/>
  <c r="I21" i="81"/>
  <c r="E21" i="81"/>
  <c r="F12" i="81"/>
  <c r="G12" i="81"/>
  <c r="H12" i="81"/>
  <c r="I12" i="81"/>
  <c r="E12" i="81"/>
  <c r="J730" i="79"/>
  <c r="F728" i="79" l="1"/>
  <c r="G728" i="79"/>
  <c r="H728" i="79"/>
  <c r="I728" i="79"/>
  <c r="E728" i="79"/>
  <c r="F12" i="82"/>
  <c r="G12" i="82"/>
  <c r="H12" i="82"/>
  <c r="I12" i="82"/>
  <c r="E12" i="82"/>
  <c r="J16" i="82"/>
  <c r="J15" i="82"/>
  <c r="J20" i="81"/>
  <c r="F167" i="80"/>
  <c r="G167" i="80"/>
  <c r="H167" i="80"/>
  <c r="I167" i="80"/>
  <c r="E167" i="80"/>
  <c r="J185" i="80"/>
  <c r="J772" i="79"/>
  <c r="F769" i="79"/>
  <c r="G769" i="79"/>
  <c r="H769" i="79"/>
  <c r="I769" i="79"/>
  <c r="E769" i="79"/>
  <c r="F765" i="79"/>
  <c r="G765" i="79"/>
  <c r="H765" i="79"/>
  <c r="I765" i="79"/>
  <c r="E765" i="79"/>
  <c r="J767" i="79"/>
  <c r="J765" i="79" s="1"/>
  <c r="F737" i="79"/>
  <c r="G737" i="79"/>
  <c r="H737" i="79"/>
  <c r="I737" i="79"/>
  <c r="E737" i="79"/>
  <c r="J740" i="79"/>
  <c r="F718" i="79"/>
  <c r="G718" i="79"/>
  <c r="H718" i="79"/>
  <c r="I718" i="79"/>
  <c r="E718" i="79"/>
  <c r="J721" i="79"/>
  <c r="F674" i="79"/>
  <c r="G674" i="79"/>
  <c r="H674" i="79"/>
  <c r="I674" i="79"/>
  <c r="E674" i="79"/>
  <c r="J692" i="79"/>
  <c r="F670" i="79"/>
  <c r="G670" i="79"/>
  <c r="H670" i="79"/>
  <c r="I670" i="79"/>
  <c r="E670" i="79"/>
  <c r="J672" i="79"/>
  <c r="F644" i="79"/>
  <c r="F643" i="79" s="1"/>
  <c r="G644" i="79"/>
  <c r="G643" i="79" s="1"/>
  <c r="H644" i="79"/>
  <c r="H643" i="79" s="1"/>
  <c r="I644" i="79"/>
  <c r="I643" i="79" s="1"/>
  <c r="E643" i="79"/>
  <c r="J646" i="79"/>
  <c r="J640" i="79" l="1"/>
  <c r="F638" i="79"/>
  <c r="G638" i="79"/>
  <c r="H638" i="79"/>
  <c r="I638" i="79"/>
  <c r="E638" i="79"/>
  <c r="F562" i="79"/>
  <c r="G562" i="79"/>
  <c r="H562" i="79"/>
  <c r="I562" i="79"/>
  <c r="E562" i="79"/>
  <c r="J568" i="79"/>
  <c r="J567" i="79"/>
  <c r="F345" i="79"/>
  <c r="G345" i="79"/>
  <c r="H345" i="79"/>
  <c r="I345" i="79"/>
  <c r="E345" i="79"/>
  <c r="J467" i="79"/>
  <c r="J347" i="79"/>
  <c r="J345" i="79" s="1"/>
  <c r="J343" i="79"/>
  <c r="J342" i="79"/>
  <c r="J341" i="79"/>
  <c r="F339" i="79"/>
  <c r="G339" i="79"/>
  <c r="H339" i="79"/>
  <c r="I339" i="79"/>
  <c r="E339" i="79"/>
  <c r="N19" i="81" l="1"/>
  <c r="N18" i="81"/>
  <c r="N17" i="81"/>
  <c r="N16" i="81"/>
  <c r="F757" i="79" l="1"/>
  <c r="G757" i="79"/>
  <c r="H757" i="79"/>
  <c r="I757" i="79"/>
  <c r="E757" i="79"/>
  <c r="F569" i="79" l="1"/>
  <c r="G569" i="79"/>
  <c r="H569" i="79"/>
  <c r="I569" i="79"/>
  <c r="E569" i="79"/>
  <c r="E435" i="79" l="1"/>
  <c r="E38" i="79"/>
  <c r="F161" i="82"/>
  <c r="G161" i="82"/>
  <c r="H161" i="82"/>
  <c r="I161" i="82"/>
  <c r="E161" i="82"/>
  <c r="G26" i="82"/>
  <c r="H26" i="82"/>
  <c r="E26" i="82"/>
  <c r="G17" i="82"/>
  <c r="H17" i="82"/>
  <c r="I17" i="82"/>
  <c r="E17" i="82"/>
  <c r="F161" i="80"/>
  <c r="G161" i="80"/>
  <c r="H161" i="80"/>
  <c r="I161" i="80"/>
  <c r="E161" i="80"/>
  <c r="F159" i="80"/>
  <c r="G159" i="80"/>
  <c r="H159" i="80"/>
  <c r="I159" i="80"/>
  <c r="E159" i="80"/>
  <c r="F156" i="80"/>
  <c r="G156" i="80"/>
  <c r="H156" i="80"/>
  <c r="I156" i="80"/>
  <c r="E156" i="80"/>
  <c r="F154" i="80"/>
  <c r="G154" i="80"/>
  <c r="H154" i="80"/>
  <c r="I154" i="80"/>
  <c r="E154" i="80"/>
  <c r="F11" i="80"/>
  <c r="G11" i="80"/>
  <c r="H11" i="80"/>
  <c r="I11" i="80"/>
  <c r="E11" i="80"/>
  <c r="F751" i="79"/>
  <c r="G751" i="79"/>
  <c r="H751" i="79"/>
  <c r="I751" i="79"/>
  <c r="E751" i="79"/>
  <c r="F746" i="79"/>
  <c r="G746" i="79"/>
  <c r="H746" i="79"/>
  <c r="I746" i="79"/>
  <c r="E746" i="79"/>
  <c r="F741" i="79"/>
  <c r="G741" i="79"/>
  <c r="H741" i="79"/>
  <c r="I741" i="79"/>
  <c r="E741" i="79"/>
  <c r="F732" i="79"/>
  <c r="G732" i="79"/>
  <c r="H732" i="79"/>
  <c r="I732" i="79"/>
  <c r="E732" i="79"/>
  <c r="F723" i="79"/>
  <c r="G723" i="79"/>
  <c r="H723" i="79"/>
  <c r="I723" i="79"/>
  <c r="E723" i="79"/>
  <c r="F693" i="79"/>
  <c r="G693" i="79"/>
  <c r="H693" i="79"/>
  <c r="I693" i="79"/>
  <c r="E693" i="79"/>
  <c r="F666" i="79"/>
  <c r="G666" i="79"/>
  <c r="H666" i="79"/>
  <c r="I666" i="79"/>
  <c r="E666" i="79"/>
  <c r="G659" i="79"/>
  <c r="H659" i="79"/>
  <c r="I659" i="79"/>
  <c r="E659" i="79"/>
  <c r="F648" i="79"/>
  <c r="G648" i="79"/>
  <c r="H648" i="79"/>
  <c r="I648" i="79"/>
  <c r="E648" i="79"/>
  <c r="J639" i="79"/>
  <c r="J638" i="79" s="1"/>
  <c r="F612" i="79"/>
  <c r="G612" i="79"/>
  <c r="H612" i="79"/>
  <c r="I612" i="79"/>
  <c r="E612" i="79"/>
  <c r="F593" i="79"/>
  <c r="F592" i="79" s="1"/>
  <c r="G593" i="79"/>
  <c r="G592" i="79" s="1"/>
  <c r="H593" i="79"/>
  <c r="H592" i="79" s="1"/>
  <c r="I593" i="79"/>
  <c r="I592" i="79" s="1"/>
  <c r="E593" i="79"/>
  <c r="E592" i="79" s="1"/>
  <c r="F531" i="79"/>
  <c r="G531" i="79"/>
  <c r="H531" i="79"/>
  <c r="I531" i="79"/>
  <c r="E531" i="79"/>
  <c r="F525" i="79"/>
  <c r="G525" i="79"/>
  <c r="H525" i="79"/>
  <c r="I525" i="79"/>
  <c r="E525" i="79"/>
  <c r="F493" i="79"/>
  <c r="G493" i="79"/>
  <c r="H493" i="79"/>
  <c r="I493" i="79"/>
  <c r="E493" i="79"/>
  <c r="F474" i="79"/>
  <c r="G474" i="79"/>
  <c r="H474" i="79"/>
  <c r="I474" i="79"/>
  <c r="E474" i="79"/>
  <c r="F435" i="79"/>
  <c r="G435" i="79"/>
  <c r="H435" i="79"/>
  <c r="I435" i="79"/>
  <c r="E416" i="79"/>
  <c r="F38" i="79"/>
  <c r="G38" i="79"/>
  <c r="H38" i="79"/>
  <c r="I38" i="79"/>
  <c r="F36" i="79"/>
  <c r="G36" i="79"/>
  <c r="H36" i="79"/>
  <c r="I36" i="79"/>
  <c r="J36" i="79"/>
  <c r="E36" i="79"/>
  <c r="F18" i="79"/>
  <c r="G18" i="79"/>
  <c r="H18" i="79"/>
  <c r="I18" i="79"/>
  <c r="E18" i="79"/>
  <c r="F12" i="79"/>
  <c r="G12" i="79"/>
  <c r="H12" i="79"/>
  <c r="I12" i="79"/>
  <c r="E12" i="79"/>
  <c r="E11" i="79" s="1"/>
  <c r="H11" i="82" l="1"/>
  <c r="E11" i="82"/>
  <c r="G11" i="82"/>
  <c r="J183" i="80"/>
  <c r="N182" i="80"/>
  <c r="J182" i="80"/>
  <c r="F416" i="79" l="1"/>
  <c r="G416" i="79"/>
  <c r="H416" i="79"/>
  <c r="I416" i="79"/>
  <c r="F395" i="79"/>
  <c r="G395" i="79"/>
  <c r="H395" i="79"/>
  <c r="I395" i="79"/>
  <c r="F379" i="79"/>
  <c r="G379" i="79"/>
  <c r="H379" i="79"/>
  <c r="I379" i="79"/>
  <c r="E379" i="79"/>
  <c r="J181" i="80"/>
  <c r="J395" i="79" l="1"/>
  <c r="J200" i="79"/>
  <c r="J201" i="79"/>
  <c r="J199" i="79"/>
  <c r="J66" i="79"/>
  <c r="J67" i="79"/>
  <c r="J68" i="79"/>
  <c r="J69" i="79"/>
  <c r="J70" i="79"/>
  <c r="J71" i="79"/>
  <c r="J72" i="79"/>
  <c r="J65" i="79"/>
  <c r="J574" i="79" l="1"/>
  <c r="N167" i="82" l="1"/>
  <c r="N166" i="82"/>
  <c r="N165" i="82"/>
  <c r="N164" i="82"/>
  <c r="J165" i="82"/>
  <c r="J166" i="82"/>
  <c r="J167" i="82"/>
  <c r="J164" i="82"/>
  <c r="J19" i="81" l="1"/>
  <c r="J18" i="81"/>
  <c r="J17" i="81"/>
  <c r="J16" i="81"/>
  <c r="J397" i="81" l="1"/>
  <c r="J396" i="81"/>
  <c r="J392" i="81" l="1"/>
  <c r="J393" i="81"/>
  <c r="J394" i="81"/>
  <c r="J391" i="81"/>
  <c r="N165" i="80" l="1"/>
  <c r="N164" i="80"/>
  <c r="J165" i="80"/>
  <c r="J164" i="80"/>
  <c r="J76" i="79"/>
  <c r="J75" i="79"/>
  <c r="J63" i="80" l="1"/>
  <c r="J61" i="80"/>
  <c r="J62" i="80"/>
  <c r="J60" i="80"/>
  <c r="E717" i="79" l="1"/>
  <c r="E722" i="79" l="1"/>
  <c r="N436" i="79"/>
  <c r="F22" i="80" l="1"/>
  <c r="G22" i="80"/>
  <c r="G18" i="80" s="1"/>
  <c r="H22" i="80"/>
  <c r="H18" i="80" s="1"/>
  <c r="I22" i="80"/>
  <c r="I18" i="80" s="1"/>
  <c r="E22" i="80" l="1"/>
  <c r="E18" i="80" l="1"/>
  <c r="J138" i="80"/>
  <c r="J137" i="80"/>
  <c r="J100" i="79"/>
  <c r="J98" i="79"/>
  <c r="N100" i="79"/>
  <c r="N98" i="79"/>
  <c r="N113" i="81"/>
  <c r="J114" i="81"/>
  <c r="J113" i="81"/>
  <c r="E10" i="80" l="1"/>
  <c r="E768" i="79" l="1"/>
  <c r="F492" i="79"/>
  <c r="G492" i="79"/>
  <c r="H492" i="79"/>
  <c r="I492" i="79" l="1"/>
  <c r="E673" i="79"/>
  <c r="G83" i="71" l="1"/>
  <c r="F83" i="71"/>
  <c r="E83" i="71"/>
  <c r="D83" i="71"/>
  <c r="C83" i="71"/>
  <c r="J163" i="82" l="1"/>
  <c r="J161" i="82" s="1"/>
  <c r="N160" i="82" l="1"/>
  <c r="J160" i="82"/>
  <c r="N159" i="82"/>
  <c r="J159" i="82"/>
  <c r="N158" i="82"/>
  <c r="J158" i="82"/>
  <c r="N157" i="82"/>
  <c r="J157" i="82"/>
  <c r="N156" i="82"/>
  <c r="J156" i="82"/>
  <c r="N155" i="82"/>
  <c r="J155" i="82"/>
  <c r="N154" i="82"/>
  <c r="J154" i="82"/>
  <c r="F153" i="82"/>
  <c r="N152" i="82"/>
  <c r="J152" i="82"/>
  <c r="N150" i="82"/>
  <c r="J150" i="82"/>
  <c r="J153" i="82" l="1"/>
  <c r="J149" i="82"/>
  <c r="J148" i="82"/>
  <c r="J147" i="82"/>
  <c r="J146" i="82"/>
  <c r="J145" i="82"/>
  <c r="J144" i="82"/>
  <c r="F143" i="82" l="1"/>
  <c r="J142" i="82"/>
  <c r="N141" i="82"/>
  <c r="J141" i="82"/>
  <c r="N140" i="82"/>
  <c r="J140" i="82"/>
  <c r="J133" i="82"/>
  <c r="J132" i="82"/>
  <c r="J131" i="82"/>
  <c r="J130" i="82"/>
  <c r="J128" i="82"/>
  <c r="J127" i="82"/>
  <c r="J126" i="82"/>
  <c r="J125" i="82"/>
  <c r="J124" i="82"/>
  <c r="J123" i="82"/>
  <c r="J122" i="82"/>
  <c r="J121" i="82"/>
  <c r="J120" i="82"/>
  <c r="J119" i="82"/>
  <c r="J118" i="82"/>
  <c r="F117" i="82"/>
  <c r="J116" i="82"/>
  <c r="J115" i="82"/>
  <c r="N114" i="82"/>
  <c r="J114" i="82"/>
  <c r="N113" i="82"/>
  <c r="J113" i="82"/>
  <c r="N112" i="82"/>
  <c r="J112" i="82"/>
  <c r="N111" i="82"/>
  <c r="J111" i="82"/>
  <c r="N110" i="82"/>
  <c r="J110" i="82"/>
  <c r="N109" i="82"/>
  <c r="J109" i="82"/>
  <c r="N108" i="82"/>
  <c r="J108" i="82"/>
  <c r="N107" i="82"/>
  <c r="J107" i="82"/>
  <c r="J143" i="82" l="1"/>
  <c r="J129" i="82"/>
  <c r="J117" i="82"/>
  <c r="I26" i="82"/>
  <c r="N105" i="82"/>
  <c r="J105" i="82"/>
  <c r="N104" i="82"/>
  <c r="J104" i="82"/>
  <c r="N103" i="82"/>
  <c r="J103" i="82"/>
  <c r="N102" i="82"/>
  <c r="J102" i="82"/>
  <c r="N101" i="82"/>
  <c r="J101" i="82"/>
  <c r="N100" i="82"/>
  <c r="J100" i="82"/>
  <c r="N99" i="82"/>
  <c r="J99" i="82"/>
  <c r="N98" i="82"/>
  <c r="J98" i="82"/>
  <c r="N97" i="82"/>
  <c r="J97" i="82"/>
  <c r="N96" i="82"/>
  <c r="J96" i="82"/>
  <c r="N95" i="82"/>
  <c r="J95" i="82"/>
  <c r="I11" i="82" l="1"/>
  <c r="J106" i="82"/>
  <c r="N93" i="82"/>
  <c r="J93" i="82"/>
  <c r="N92" i="82"/>
  <c r="J92" i="82"/>
  <c r="J91" i="82"/>
  <c r="J90" i="82"/>
  <c r="J89" i="82"/>
  <c r="J88" i="82"/>
  <c r="J87" i="82"/>
  <c r="F86" i="82"/>
  <c r="N85" i="82"/>
  <c r="J85" i="82"/>
  <c r="N84" i="82"/>
  <c r="J84" i="82"/>
  <c r="N83" i="82"/>
  <c r="J83" i="82"/>
  <c r="N82" i="82"/>
  <c r="J82" i="82"/>
  <c r="N81" i="82"/>
  <c r="J81" i="82"/>
  <c r="F80" i="82"/>
  <c r="N79" i="82"/>
  <c r="J79" i="82"/>
  <c r="N78" i="82"/>
  <c r="J78" i="82"/>
  <c r="N77" i="82"/>
  <c r="J77" i="82"/>
  <c r="N76" i="82"/>
  <c r="J76" i="82"/>
  <c r="N75" i="82"/>
  <c r="J75" i="82"/>
  <c r="N74" i="82"/>
  <c r="J74" i="82"/>
  <c r="N73" i="82"/>
  <c r="J73" i="82"/>
  <c r="N72" i="82"/>
  <c r="J72" i="82"/>
  <c r="F71" i="82"/>
  <c r="J70" i="82"/>
  <c r="J69" i="82"/>
  <c r="J68" i="82"/>
  <c r="J67" i="82"/>
  <c r="J66" i="82"/>
  <c r="F65" i="82"/>
  <c r="J64" i="82"/>
  <c r="J63" i="82"/>
  <c r="N62" i="82"/>
  <c r="J61" i="82"/>
  <c r="J60" i="82"/>
  <c r="J59" i="82"/>
  <c r="J58" i="82"/>
  <c r="N51" i="82"/>
  <c r="J51" i="82"/>
  <c r="N50" i="82"/>
  <c r="J50" i="82"/>
  <c r="N49" i="82"/>
  <c r="J49" i="82"/>
  <c r="N48" i="82"/>
  <c r="J48" i="82"/>
  <c r="N47" i="82"/>
  <c r="J47" i="82"/>
  <c r="N46" i="82"/>
  <c r="J46" i="82"/>
  <c r="N45" i="82"/>
  <c r="J45" i="82"/>
  <c r="J65" i="82" l="1"/>
  <c r="J71" i="82"/>
  <c r="J80" i="82"/>
  <c r="J86" i="82"/>
  <c r="F44" i="82"/>
  <c r="N43" i="82"/>
  <c r="J43" i="82"/>
  <c r="J42" i="82"/>
  <c r="J41" i="82"/>
  <c r="J40" i="82"/>
  <c r="J39" i="82"/>
  <c r="J38" i="82"/>
  <c r="J37" i="82"/>
  <c r="J36" i="82"/>
  <c r="J35" i="82"/>
  <c r="J34" i="82"/>
  <c r="J33" i="82"/>
  <c r="F32" i="82"/>
  <c r="J31" i="82"/>
  <c r="J30" i="82"/>
  <c r="J29" i="82"/>
  <c r="J28" i="82"/>
  <c r="N25" i="82"/>
  <c r="J25" i="82"/>
  <c r="N24" i="82"/>
  <c r="J24" i="82"/>
  <c r="N23" i="82"/>
  <c r="J23" i="82"/>
  <c r="N22" i="82"/>
  <c r="J22" i="82"/>
  <c r="N21" i="82"/>
  <c r="J21" i="82"/>
  <c r="N20" i="82"/>
  <c r="J20" i="82"/>
  <c r="N19" i="82"/>
  <c r="J19" i="82"/>
  <c r="F18" i="82"/>
  <c r="J14" i="82"/>
  <c r="N13" i="82"/>
  <c r="J13" i="82"/>
  <c r="J12" i="82" s="1"/>
  <c r="F26" i="82" l="1"/>
  <c r="J18" i="82"/>
  <c r="J17" i="82" s="1"/>
  <c r="F17" i="82"/>
  <c r="J44" i="82"/>
  <c r="J32" i="82"/>
  <c r="F11" i="82" l="1"/>
  <c r="J26" i="82"/>
  <c r="J11" i="82" s="1"/>
  <c r="N381" i="81"/>
  <c r="J381" i="81"/>
  <c r="J377" i="81" s="1"/>
  <c r="I117" i="81"/>
  <c r="H117" i="81"/>
  <c r="G117" i="81"/>
  <c r="F117" i="81"/>
  <c r="J354" i="81"/>
  <c r="J353" i="81"/>
  <c r="J352" i="81"/>
  <c r="J351" i="81"/>
  <c r="J350" i="81"/>
  <c r="J349" i="81"/>
  <c r="J348" i="81"/>
  <c r="J347" i="81"/>
  <c r="J346" i="81"/>
  <c r="J345" i="81"/>
  <c r="J344" i="81"/>
  <c r="J343" i="81"/>
  <c r="J342" i="81"/>
  <c r="J341" i="81"/>
  <c r="J340" i="81"/>
  <c r="J339" i="81"/>
  <c r="J338" i="81"/>
  <c r="J337" i="81"/>
  <c r="J336" i="81"/>
  <c r="J335" i="81"/>
  <c r="N28" i="81"/>
  <c r="J28" i="81"/>
  <c r="J313" i="81"/>
  <c r="J312" i="81"/>
  <c r="J311" i="81"/>
  <c r="J310" i="81"/>
  <c r="J309" i="81"/>
  <c r="J308" i="81"/>
  <c r="J307" i="81"/>
  <c r="J306" i="81"/>
  <c r="J305" i="81"/>
  <c r="J304" i="81"/>
  <c r="J303" i="81"/>
  <c r="J302" i="81"/>
  <c r="J301" i="81"/>
  <c r="J300" i="81"/>
  <c r="J299" i="81"/>
  <c r="J298" i="81"/>
  <c r="J297" i="81"/>
  <c r="J296" i="81"/>
  <c r="J295" i="81"/>
  <c r="J294" i="81"/>
  <c r="J293" i="81"/>
  <c r="J292" i="81"/>
  <c r="J291" i="81"/>
  <c r="J290" i="81"/>
  <c r="J289" i="81"/>
  <c r="J288" i="81"/>
  <c r="J287" i="81"/>
  <c r="J286" i="81"/>
  <c r="J285" i="81"/>
  <c r="J284" i="81"/>
  <c r="J283" i="81"/>
  <c r="J282" i="81"/>
  <c r="J281" i="81"/>
  <c r="J280" i="81"/>
  <c r="J279" i="81"/>
  <c r="J278" i="81"/>
  <c r="J277" i="81"/>
  <c r="J276" i="81"/>
  <c r="J275" i="81"/>
  <c r="J274" i="81"/>
  <c r="J273" i="81"/>
  <c r="J272" i="81"/>
  <c r="J271" i="81"/>
  <c r="J270" i="81"/>
  <c r="J269" i="81"/>
  <c r="J268" i="81"/>
  <c r="J267" i="81"/>
  <c r="J266" i="81"/>
  <c r="J265" i="81"/>
  <c r="J264" i="81"/>
  <c r="J263" i="81"/>
  <c r="J262" i="81"/>
  <c r="J261" i="81"/>
  <c r="J260" i="81"/>
  <c r="J259" i="81"/>
  <c r="J258" i="81"/>
  <c r="J257" i="81"/>
  <c r="J256" i="81"/>
  <c r="J255" i="81"/>
  <c r="J254" i="81"/>
  <c r="J246" i="81"/>
  <c r="J245" i="81"/>
  <c r="J244" i="81"/>
  <c r="J243" i="81"/>
  <c r="J239" i="81"/>
  <c r="J238" i="81"/>
  <c r="J237" i="81"/>
  <c r="J236" i="81"/>
  <c r="J235" i="81"/>
  <c r="J234" i="81"/>
  <c r="J233" i="81"/>
  <c r="J232" i="81"/>
  <c r="J231" i="81"/>
  <c r="J230" i="81"/>
  <c r="J229" i="81"/>
  <c r="J228" i="81"/>
  <c r="J227" i="81"/>
  <c r="J226" i="81"/>
  <c r="J225" i="81"/>
  <c r="J224" i="81"/>
  <c r="J223" i="81"/>
  <c r="J222" i="81"/>
  <c r="J210" i="81"/>
  <c r="J209" i="81"/>
  <c r="J208" i="81"/>
  <c r="J207" i="81"/>
  <c r="J206" i="81"/>
  <c r="J205" i="81"/>
  <c r="J204" i="81"/>
  <c r="J203" i="81"/>
  <c r="J202" i="81"/>
  <c r="J201" i="81"/>
  <c r="J200" i="81"/>
  <c r="J199" i="81"/>
  <c r="J198" i="81"/>
  <c r="J197" i="81"/>
  <c r="J192" i="81"/>
  <c r="J191" i="81"/>
  <c r="J190" i="81"/>
  <c r="J189" i="81"/>
  <c r="J188" i="81"/>
  <c r="J187" i="81"/>
  <c r="J186" i="81"/>
  <c r="J185" i="81"/>
  <c r="J184" i="81"/>
  <c r="J178" i="81"/>
  <c r="N27" i="81"/>
  <c r="J27" i="81"/>
  <c r="J177" i="81"/>
  <c r="J176" i="81"/>
  <c r="J175" i="81"/>
  <c r="J174" i="81"/>
  <c r="J112" i="81"/>
  <c r="J111" i="81" s="1"/>
  <c r="J109" i="81"/>
  <c r="J108" i="81"/>
  <c r="J107" i="81"/>
  <c r="J106" i="81"/>
  <c r="J105" i="81"/>
  <c r="J104" i="81"/>
  <c r="J103" i="81"/>
  <c r="J102" i="81"/>
  <c r="J101" i="81"/>
  <c r="J100" i="81"/>
  <c r="J99" i="81"/>
  <c r="J98" i="81"/>
  <c r="J97" i="81"/>
  <c r="J96" i="81"/>
  <c r="J95" i="81"/>
  <c r="J91" i="81"/>
  <c r="J90" i="81"/>
  <c r="J89" i="81"/>
  <c r="J88" i="81"/>
  <c r="J87" i="81"/>
  <c r="J86" i="81"/>
  <c r="J85" i="81"/>
  <c r="J84" i="81"/>
  <c r="J83" i="81"/>
  <c r="J82" i="81"/>
  <c r="J81" i="81"/>
  <c r="J73" i="81"/>
  <c r="J72" i="81"/>
  <c r="J71" i="81"/>
  <c r="J70" i="81"/>
  <c r="J69" i="81"/>
  <c r="J68" i="81"/>
  <c r="J67" i="81"/>
  <c r="J66" i="81"/>
  <c r="J64" i="81"/>
  <c r="J63" i="81"/>
  <c r="J45" i="81"/>
  <c r="J44" i="81"/>
  <c r="J43" i="81"/>
  <c r="J42" i="81"/>
  <c r="J41" i="81"/>
  <c r="J40" i="81"/>
  <c r="J39" i="81"/>
  <c r="J33" i="81"/>
  <c r="J30" i="81"/>
  <c r="N25" i="81"/>
  <c r="J25" i="81"/>
  <c r="N24" i="81"/>
  <c r="J24" i="81"/>
  <c r="J168" i="81"/>
  <c r="J167" i="81"/>
  <c r="J166" i="81"/>
  <c r="J165" i="81"/>
  <c r="J164" i="81"/>
  <c r="J163" i="81"/>
  <c r="J162" i="81"/>
  <c r="J161" i="81"/>
  <c r="J160" i="81"/>
  <c r="J159" i="81"/>
  <c r="J158" i="81"/>
  <c r="J157" i="81"/>
  <c r="J156" i="81"/>
  <c r="J155" i="81"/>
  <c r="J154" i="81"/>
  <c r="J153" i="81"/>
  <c r="J152" i="81"/>
  <c r="J151" i="81"/>
  <c r="J150" i="81"/>
  <c r="J149" i="81"/>
  <c r="J148" i="81"/>
  <c r="J147" i="81"/>
  <c r="J146" i="81"/>
  <c r="J145" i="81"/>
  <c r="J144" i="81"/>
  <c r="J143" i="81"/>
  <c r="J142" i="81"/>
  <c r="J141" i="81"/>
  <c r="J22" i="81"/>
  <c r="N26" i="81"/>
  <c r="J26" i="81"/>
  <c r="N23" i="81"/>
  <c r="J23" i="81"/>
  <c r="K21" i="81"/>
  <c r="J15" i="81"/>
  <c r="J14" i="81"/>
  <c r="J12" i="81" l="1"/>
  <c r="J118" i="81"/>
  <c r="J117" i="81" s="1"/>
  <c r="J116" i="81" s="1"/>
  <c r="I116" i="81" s="1"/>
  <c r="J29" i="81"/>
  <c r="J21" i="81"/>
  <c r="H11" i="81"/>
  <c r="H10" i="81" s="1"/>
  <c r="J10" i="82"/>
  <c r="E117" i="81"/>
  <c r="G11" i="81"/>
  <c r="E11" i="81"/>
  <c r="I11" i="81"/>
  <c r="I10" i="81" s="1"/>
  <c r="F11" i="81"/>
  <c r="I10" i="82"/>
  <c r="H10" i="82" s="1"/>
  <c r="G10" i="82" s="1"/>
  <c r="F10" i="82" s="1"/>
  <c r="E10" i="82" s="1"/>
  <c r="G10" i="81" l="1"/>
  <c r="F10" i="81"/>
  <c r="E116" i="81"/>
  <c r="J9" i="82"/>
  <c r="I9" i="82" s="1"/>
  <c r="H9" i="82" s="1"/>
  <c r="G9" i="82" s="1"/>
  <c r="F9" i="82" s="1"/>
  <c r="E9" i="82" s="1"/>
  <c r="J7" i="82" s="1"/>
  <c r="J168" i="82" s="1"/>
  <c r="I9" i="81"/>
  <c r="I7" i="81" s="1"/>
  <c r="J11" i="81"/>
  <c r="J10" i="81" s="1"/>
  <c r="J9" i="81" s="1"/>
  <c r="J7" i="81" s="1"/>
  <c r="H116" i="81"/>
  <c r="E10" i="81"/>
  <c r="E9" i="81" s="1"/>
  <c r="E7" i="81" s="1"/>
  <c r="I7" i="82" l="1"/>
  <c r="I168" i="82" s="1"/>
  <c r="G116" i="81"/>
  <c r="H9" i="81"/>
  <c r="H7" i="81" s="1"/>
  <c r="H7" i="82"/>
  <c r="G7" i="82" s="1"/>
  <c r="F7" i="82" s="1"/>
  <c r="E7" i="82" s="1"/>
  <c r="F116" i="81" l="1"/>
  <c r="F9" i="81" s="1"/>
  <c r="F7" i="81" s="1"/>
  <c r="G9" i="81"/>
  <c r="G7" i="81" s="1"/>
  <c r="H168" i="82"/>
  <c r="G168" i="82" s="1"/>
  <c r="F168" i="82"/>
  <c r="E168" i="82" s="1"/>
  <c r="N180" i="80"/>
  <c r="J180" i="80"/>
  <c r="N179" i="80"/>
  <c r="J179" i="80"/>
  <c r="J175" i="80"/>
  <c r="J170" i="80"/>
  <c r="N169" i="80"/>
  <c r="J169" i="80"/>
  <c r="N168" i="80"/>
  <c r="J168" i="80"/>
  <c r="J163" i="80"/>
  <c r="N162" i="80"/>
  <c r="J162" i="80"/>
  <c r="N160" i="80"/>
  <c r="J160" i="80"/>
  <c r="J159" i="80" s="1"/>
  <c r="J157" i="80"/>
  <c r="J156" i="80" s="1"/>
  <c r="J155" i="80"/>
  <c r="J154" i="80" s="1"/>
  <c r="I10" i="80"/>
  <c r="G10" i="80"/>
  <c r="J153" i="80"/>
  <c r="J152" i="80"/>
  <c r="N151" i="80"/>
  <c r="J151" i="80"/>
  <c r="N150" i="80"/>
  <c r="J150" i="80"/>
  <c r="J97" i="80"/>
  <c r="N148" i="80"/>
  <c r="J148" i="80"/>
  <c r="N45" i="80"/>
  <c r="J45" i="80"/>
  <c r="J147" i="80"/>
  <c r="J146" i="80"/>
  <c r="N145" i="80"/>
  <c r="J145" i="80"/>
  <c r="N144" i="80"/>
  <c r="J144" i="80"/>
  <c r="N143" i="80"/>
  <c r="J143" i="80"/>
  <c r="N142" i="80"/>
  <c r="J142" i="80"/>
  <c r="J134" i="80"/>
  <c r="J133" i="80"/>
  <c r="J132" i="80"/>
  <c r="J131" i="80"/>
  <c r="N126" i="80"/>
  <c r="J126" i="80"/>
  <c r="N125" i="80"/>
  <c r="J125" i="80"/>
  <c r="N124" i="80"/>
  <c r="J124" i="80"/>
  <c r="N123" i="80"/>
  <c r="J123" i="80"/>
  <c r="N122" i="80"/>
  <c r="J122" i="80"/>
  <c r="F121" i="80"/>
  <c r="F18" i="80" s="1"/>
  <c r="J161" i="80" l="1"/>
  <c r="J167" i="80"/>
  <c r="H10" i="80"/>
  <c r="J121" i="80"/>
  <c r="F10" i="80"/>
  <c r="J398" i="81"/>
  <c r="J104" i="80"/>
  <c r="J76" i="80"/>
  <c r="J38" i="80"/>
  <c r="J79" i="80"/>
  <c r="J75" i="80"/>
  <c r="J74" i="80"/>
  <c r="J73" i="80"/>
  <c r="J43" i="80"/>
  <c r="J55" i="80"/>
  <c r="N54" i="80"/>
  <c r="J54" i="80"/>
  <c r="J52" i="80"/>
  <c r="J53" i="80"/>
  <c r="J51" i="80"/>
  <c r="J48" i="80"/>
  <c r="J50" i="80"/>
  <c r="J49" i="80"/>
  <c r="N37" i="80"/>
  <c r="J37" i="80"/>
  <c r="J36" i="80"/>
  <c r="J35" i="80"/>
  <c r="I398" i="81" l="1"/>
  <c r="H398" i="81" s="1"/>
  <c r="G398" i="81" s="1"/>
  <c r="F398" i="81" s="1"/>
  <c r="N33" i="80"/>
  <c r="J33" i="80"/>
  <c r="J28" i="80"/>
  <c r="J27" i="80"/>
  <c r="J26" i="80"/>
  <c r="J25" i="80"/>
  <c r="N23" i="80"/>
  <c r="J23" i="80"/>
  <c r="J22" i="80" l="1"/>
  <c r="N21" i="80"/>
  <c r="J21" i="80"/>
  <c r="N20" i="80"/>
  <c r="J20" i="80"/>
  <c r="N19" i="80"/>
  <c r="J19" i="80"/>
  <c r="J18" i="80" s="1"/>
  <c r="J16" i="80"/>
  <c r="J14" i="80"/>
  <c r="N13" i="80"/>
  <c r="J13" i="80"/>
  <c r="N12" i="80"/>
  <c r="J12" i="80"/>
  <c r="J11" i="80" l="1"/>
  <c r="H9" i="80"/>
  <c r="I9" i="80"/>
  <c r="G9" i="80"/>
  <c r="J10" i="80" l="1"/>
  <c r="J9" i="80" s="1"/>
  <c r="E9" i="80"/>
  <c r="F9" i="80"/>
  <c r="J8" i="80" l="1"/>
  <c r="I8" i="80" s="1"/>
  <c r="H8" i="80" s="1"/>
  <c r="G8" i="80" s="1"/>
  <c r="F8" i="80"/>
  <c r="E8" i="80" s="1"/>
  <c r="J7" i="80" s="1"/>
  <c r="J186" i="80" s="1"/>
  <c r="I7" i="80" l="1"/>
  <c r="I186" i="80" s="1"/>
  <c r="H7" i="80"/>
  <c r="F7" i="80"/>
  <c r="J771" i="79"/>
  <c r="E7" i="80" l="1"/>
  <c r="E186" i="80" s="1"/>
  <c r="F186" i="80"/>
  <c r="G7" i="80"/>
  <c r="G186" i="80" s="1"/>
  <c r="H186" i="80"/>
  <c r="J770" i="79"/>
  <c r="J769" i="79" s="1"/>
  <c r="J768" i="79" l="1"/>
  <c r="I768" i="79"/>
  <c r="H768" i="79"/>
  <c r="G768" i="79"/>
  <c r="F768" i="79"/>
  <c r="E750" i="79" l="1"/>
  <c r="J764" i="79"/>
  <c r="N758" i="79"/>
  <c r="J758" i="79"/>
  <c r="N756" i="79"/>
  <c r="J756" i="79"/>
  <c r="J755" i="79"/>
  <c r="J754" i="79"/>
  <c r="J753" i="79"/>
  <c r="J752" i="79"/>
  <c r="J757" i="79" l="1"/>
  <c r="J751" i="79"/>
  <c r="I750" i="79"/>
  <c r="G750" i="79"/>
  <c r="F750" i="79"/>
  <c r="N748" i="79"/>
  <c r="J748" i="79"/>
  <c r="J747" i="79"/>
  <c r="J745" i="79"/>
  <c r="N744" i="79"/>
  <c r="J744" i="79"/>
  <c r="N743" i="79"/>
  <c r="J743" i="79"/>
  <c r="N742" i="79"/>
  <c r="J742" i="79"/>
  <c r="J741" i="79" l="1"/>
  <c r="J746" i="79"/>
  <c r="J750" i="79"/>
  <c r="H750" i="79"/>
  <c r="H749" i="79" s="1"/>
  <c r="G749" i="79"/>
  <c r="F749" i="79" s="1"/>
  <c r="E749" i="79"/>
  <c r="E731" i="79"/>
  <c r="N739" i="79"/>
  <c r="J739" i="79"/>
  <c r="J737" i="79" s="1"/>
  <c r="N736" i="79"/>
  <c r="J736" i="79"/>
  <c r="N735" i="79"/>
  <c r="J735" i="79"/>
  <c r="J734" i="79"/>
  <c r="J733" i="79"/>
  <c r="N729" i="79"/>
  <c r="J729" i="79"/>
  <c r="J728" i="79" s="1"/>
  <c r="N727" i="79"/>
  <c r="J727" i="79"/>
  <c r="N726" i="79"/>
  <c r="J726" i="79"/>
  <c r="N725" i="79"/>
  <c r="J725" i="79"/>
  <c r="N724" i="79"/>
  <c r="J724" i="79"/>
  <c r="J723" i="79" s="1"/>
  <c r="H722" i="79"/>
  <c r="F722" i="79"/>
  <c r="J732" i="79" l="1"/>
  <c r="G731" i="79"/>
  <c r="J722" i="79"/>
  <c r="G722" i="79"/>
  <c r="F731" i="79"/>
  <c r="H731" i="79"/>
  <c r="I722" i="79"/>
  <c r="I731" i="79"/>
  <c r="J731" i="79"/>
  <c r="J749" i="79"/>
  <c r="I749" i="79" s="1"/>
  <c r="N719" i="79"/>
  <c r="J719" i="79"/>
  <c r="J718" i="79" s="1"/>
  <c r="J717" i="79" l="1"/>
  <c r="I717" i="79" s="1"/>
  <c r="H717" i="79"/>
  <c r="G717" i="79" s="1"/>
  <c r="N715" i="79"/>
  <c r="J715" i="79"/>
  <c r="J714" i="79"/>
  <c r="J713" i="79"/>
  <c r="J712" i="79"/>
  <c r="J711" i="79"/>
  <c r="J710" i="79"/>
  <c r="N709" i="79"/>
  <c r="J709" i="79"/>
  <c r="J708" i="79"/>
  <c r="J707" i="79"/>
  <c r="N706" i="79"/>
  <c r="J706" i="79"/>
  <c r="N705" i="79"/>
  <c r="J705" i="79"/>
  <c r="N704" i="79"/>
  <c r="J704" i="79"/>
  <c r="N703" i="79"/>
  <c r="J703" i="79"/>
  <c r="N701" i="79"/>
  <c r="J701" i="79"/>
  <c r="J700" i="79"/>
  <c r="J699" i="79"/>
  <c r="J698" i="79"/>
  <c r="N691" i="79"/>
  <c r="J691" i="79"/>
  <c r="N688" i="79"/>
  <c r="J688" i="79"/>
  <c r="N687" i="79"/>
  <c r="J687" i="79"/>
  <c r="N686" i="79"/>
  <c r="J686" i="79"/>
  <c r="J685" i="79"/>
  <c r="J684" i="79"/>
  <c r="N681" i="79"/>
  <c r="J681" i="79"/>
  <c r="N680" i="79"/>
  <c r="J680" i="79"/>
  <c r="N679" i="79"/>
  <c r="J679" i="79"/>
  <c r="N678" i="79"/>
  <c r="J678" i="79"/>
  <c r="N677" i="79"/>
  <c r="J677" i="79"/>
  <c r="J676" i="79"/>
  <c r="N675" i="79"/>
  <c r="J675" i="79"/>
  <c r="J674" i="79" l="1"/>
  <c r="J693" i="79"/>
  <c r="F717" i="79"/>
  <c r="H673" i="79"/>
  <c r="G673" i="79"/>
  <c r="F673" i="79"/>
  <c r="J671" i="79"/>
  <c r="J670" i="79" s="1"/>
  <c r="J669" i="79"/>
  <c r="J668" i="79"/>
  <c r="J667" i="79"/>
  <c r="E647" i="79"/>
  <c r="J665" i="79"/>
  <c r="J663" i="79"/>
  <c r="N662" i="79"/>
  <c r="J662" i="79"/>
  <c r="F661" i="79"/>
  <c r="F659" i="79" s="1"/>
  <c r="N660" i="79"/>
  <c r="J660" i="79"/>
  <c r="J657" i="79"/>
  <c r="J656" i="79"/>
  <c r="J666" i="79" l="1"/>
  <c r="J673" i="79"/>
  <c r="I673" i="79" s="1"/>
  <c r="J661" i="79"/>
  <c r="J659" i="79" s="1"/>
  <c r="J654" i="79"/>
  <c r="J651" i="79"/>
  <c r="N655" i="79"/>
  <c r="J655" i="79"/>
  <c r="J648" i="79" l="1"/>
  <c r="J647" i="79" s="1"/>
  <c r="I647" i="79"/>
  <c r="H647" i="79"/>
  <c r="G647" i="79"/>
  <c r="F647" i="79"/>
  <c r="N645" i="79"/>
  <c r="J645" i="79"/>
  <c r="J644" i="79" s="1"/>
  <c r="J643" i="79" s="1"/>
  <c r="E642" i="79" l="1"/>
  <c r="E641" i="79" s="1"/>
  <c r="I591" i="79"/>
  <c r="I590" i="79" s="1"/>
  <c r="H591" i="79"/>
  <c r="H590" i="79" s="1"/>
  <c r="G591" i="79"/>
  <c r="F591" i="79"/>
  <c r="N636" i="79"/>
  <c r="J636" i="79"/>
  <c r="N633" i="79"/>
  <c r="J633" i="79"/>
  <c r="N632" i="79"/>
  <c r="J632" i="79"/>
  <c r="N631" i="79"/>
  <c r="J631" i="79"/>
  <c r="N630" i="79"/>
  <c r="J630" i="79"/>
  <c r="N629" i="79"/>
  <c r="J629" i="79"/>
  <c r="J628" i="79"/>
  <c r="J627" i="79"/>
  <c r="N626" i="79"/>
  <c r="J626" i="79"/>
  <c r="N625" i="79"/>
  <c r="J625" i="79"/>
  <c r="N624" i="79"/>
  <c r="J624" i="79"/>
  <c r="N623" i="79"/>
  <c r="J623" i="79"/>
  <c r="N622" i="79"/>
  <c r="J622" i="79"/>
  <c r="N621" i="79"/>
  <c r="J621" i="79"/>
  <c r="G590" i="79" l="1"/>
  <c r="F590" i="79"/>
  <c r="J642" i="79"/>
  <c r="I642" i="79" s="1"/>
  <c r="H642" i="79" s="1"/>
  <c r="G642" i="79" s="1"/>
  <c r="F642" i="79" s="1"/>
  <c r="J641" i="79" s="1"/>
  <c r="I641" i="79" s="1"/>
  <c r="H641" i="79" s="1"/>
  <c r="G641" i="79" s="1"/>
  <c r="F641" i="79" s="1"/>
  <c r="N620" i="79"/>
  <c r="J620" i="79"/>
  <c r="J619" i="79"/>
  <c r="J618" i="79"/>
  <c r="J617" i="79"/>
  <c r="J616" i="79"/>
  <c r="J615" i="79"/>
  <c r="J614" i="79"/>
  <c r="J613" i="79"/>
  <c r="J612" i="79" l="1"/>
  <c r="N610" i="79"/>
  <c r="J610" i="79"/>
  <c r="N609" i="79"/>
  <c r="J609" i="79"/>
  <c r="N608" i="79"/>
  <c r="J608" i="79"/>
  <c r="N607" i="79"/>
  <c r="J607" i="79"/>
  <c r="N606" i="79"/>
  <c r="J606" i="79"/>
  <c r="J605" i="79"/>
  <c r="N596" i="79"/>
  <c r="J596" i="79"/>
  <c r="J597" i="79"/>
  <c r="N594" i="79"/>
  <c r="J594" i="79"/>
  <c r="N595" i="79"/>
  <c r="J595" i="79"/>
  <c r="J601" i="79"/>
  <c r="J600" i="79"/>
  <c r="J604" i="79"/>
  <c r="J603" i="79"/>
  <c r="J602" i="79"/>
  <c r="J599" i="79"/>
  <c r="J598" i="79"/>
  <c r="J589" i="79"/>
  <c r="N588" i="79"/>
  <c r="J588" i="79"/>
  <c r="N582" i="79"/>
  <c r="J582" i="79"/>
  <c r="J581" i="79"/>
  <c r="N580" i="79"/>
  <c r="J580" i="79"/>
  <c r="J579" i="79"/>
  <c r="N577" i="79"/>
  <c r="J577" i="79"/>
  <c r="N570" i="79"/>
  <c r="J570" i="79"/>
  <c r="J569" i="79" l="1"/>
  <c r="J593" i="79"/>
  <c r="J592" i="79" s="1"/>
  <c r="J591" i="79" s="1"/>
  <c r="J590" i="79" s="1"/>
  <c r="E591" i="79"/>
  <c r="J566" i="79"/>
  <c r="N564" i="79"/>
  <c r="J564" i="79"/>
  <c r="N563" i="79"/>
  <c r="J563" i="79"/>
  <c r="J561" i="79"/>
  <c r="J560" i="79"/>
  <c r="J562" i="79" l="1"/>
  <c r="E590" i="79"/>
  <c r="J559" i="79"/>
  <c r="J556" i="79" l="1"/>
  <c r="N555" i="79"/>
  <c r="J555" i="79"/>
  <c r="J548" i="79"/>
  <c r="J546" i="79"/>
  <c r="N545" i="79"/>
  <c r="J545" i="79"/>
  <c r="J542" i="79"/>
  <c r="J541" i="79"/>
  <c r="J540" i="79"/>
  <c r="J539" i="79"/>
  <c r="J538" i="79"/>
  <c r="J537" i="79"/>
  <c r="N536" i="79"/>
  <c r="J536" i="79"/>
  <c r="J533" i="79"/>
  <c r="J532" i="79"/>
  <c r="N530" i="79"/>
  <c r="J530" i="79"/>
  <c r="J529" i="79"/>
  <c r="N528" i="79"/>
  <c r="J528" i="79"/>
  <c r="N527" i="79"/>
  <c r="J527" i="79"/>
  <c r="N523" i="79"/>
  <c r="J523" i="79"/>
  <c r="J522" i="79"/>
  <c r="J521" i="79"/>
  <c r="J520" i="79"/>
  <c r="J519" i="79"/>
  <c r="J518" i="79"/>
  <c r="N517" i="79"/>
  <c r="J517" i="79"/>
  <c r="J516" i="79"/>
  <c r="J515" i="79"/>
  <c r="N514" i="79"/>
  <c r="J514" i="79"/>
  <c r="J513" i="79"/>
  <c r="J512" i="79"/>
  <c r="J511" i="79"/>
  <c r="J510" i="79"/>
  <c r="J509" i="79"/>
  <c r="J508" i="79"/>
  <c r="J507" i="79"/>
  <c r="J506" i="79"/>
  <c r="J505" i="79"/>
  <c r="J504" i="79"/>
  <c r="J503" i="79"/>
  <c r="J502" i="79"/>
  <c r="J501" i="79"/>
  <c r="J500" i="79"/>
  <c r="N499" i="79"/>
  <c r="J499" i="79"/>
  <c r="J498" i="79"/>
  <c r="J497" i="79"/>
  <c r="J496" i="79"/>
  <c r="N495" i="79"/>
  <c r="J495" i="79"/>
  <c r="J494" i="79"/>
  <c r="E492" i="79"/>
  <c r="J525" i="79" l="1"/>
  <c r="J531" i="79"/>
  <c r="N490" i="79"/>
  <c r="J490" i="79"/>
  <c r="N489" i="79"/>
  <c r="J489" i="79"/>
  <c r="N487" i="79"/>
  <c r="J487" i="79"/>
  <c r="J485" i="79"/>
  <c r="J484" i="79"/>
  <c r="J483" i="79"/>
  <c r="J482" i="79"/>
  <c r="J481" i="79"/>
  <c r="J480" i="79"/>
  <c r="N477" i="79"/>
  <c r="J477" i="79"/>
  <c r="J476" i="79"/>
  <c r="J475" i="79"/>
  <c r="J472" i="79"/>
  <c r="N471" i="79"/>
  <c r="J471" i="79"/>
  <c r="J468" i="79" s="1"/>
  <c r="J474" i="79" l="1"/>
  <c r="N466" i="79"/>
  <c r="J466" i="79"/>
  <c r="N459" i="79"/>
  <c r="J459" i="79"/>
  <c r="J458" i="79"/>
  <c r="J457" i="79"/>
  <c r="J450" i="79"/>
  <c r="K442" i="79"/>
  <c r="J442" i="79"/>
  <c r="J436" i="79"/>
  <c r="J435" i="79" s="1"/>
  <c r="J434" i="79"/>
  <c r="J430" i="79"/>
  <c r="J429" i="79"/>
  <c r="J428" i="79"/>
  <c r="J424" i="79"/>
  <c r="J407" i="79"/>
  <c r="J406" i="79"/>
  <c r="J405" i="79"/>
  <c r="J404" i="79"/>
  <c r="J390" i="79"/>
  <c r="J389" i="79"/>
  <c r="J416" i="79" l="1"/>
  <c r="N442" i="79"/>
  <c r="N381" i="79"/>
  <c r="J381" i="79"/>
  <c r="N380" i="79"/>
  <c r="J380" i="79"/>
  <c r="J377" i="79"/>
  <c r="J375" i="79"/>
  <c r="J372" i="79"/>
  <c r="J370" i="79"/>
  <c r="J366" i="79"/>
  <c r="J379" i="79" l="1"/>
  <c r="J362" i="79"/>
  <c r="I362" i="79"/>
  <c r="I348" i="79" s="1"/>
  <c r="H362" i="79"/>
  <c r="H348" i="79" s="1"/>
  <c r="G362" i="79"/>
  <c r="G348" i="79" s="1"/>
  <c r="F362" i="79"/>
  <c r="F348" i="79" s="1"/>
  <c r="E362" i="79"/>
  <c r="E348" i="79" s="1"/>
  <c r="J360" i="79"/>
  <c r="J348" i="79" l="1"/>
  <c r="J344" i="79" s="1"/>
  <c r="E344" i="79"/>
  <c r="E10" i="79" s="1"/>
  <c r="G344" i="79"/>
  <c r="I344" i="79"/>
  <c r="F344" i="79"/>
  <c r="H344" i="79"/>
  <c r="N340" i="79"/>
  <c r="J340" i="79"/>
  <c r="J339" i="79" s="1"/>
  <c r="N338" i="79"/>
  <c r="J338" i="79"/>
  <c r="N333" i="79"/>
  <c r="J333" i="79"/>
  <c r="N332" i="79"/>
  <c r="J332" i="79"/>
  <c r="J330" i="79" l="1"/>
  <c r="N329" i="79"/>
  <c r="J329" i="79"/>
  <c r="N328" i="79"/>
  <c r="J328" i="79"/>
  <c r="J327" i="79"/>
  <c r="J326" i="79"/>
  <c r="J325" i="79"/>
  <c r="J323" i="79"/>
  <c r="J324" i="79"/>
  <c r="J322" i="79"/>
  <c r="J321" i="79"/>
  <c r="J297" i="79"/>
  <c r="J296" i="79"/>
  <c r="J295" i="79"/>
  <c r="J294" i="79"/>
  <c r="J293" i="79"/>
  <c r="J292" i="79"/>
  <c r="J291" i="79"/>
  <c r="J290" i="79"/>
  <c r="J289" i="79"/>
  <c r="J288" i="79"/>
  <c r="J287" i="79"/>
  <c r="J286" i="79"/>
  <c r="J285" i="79"/>
  <c r="J284" i="79"/>
  <c r="J283" i="79"/>
  <c r="J282" i="79"/>
  <c r="J281" i="79"/>
  <c r="J280" i="79"/>
  <c r="J279" i="79"/>
  <c r="J278" i="79"/>
  <c r="J277" i="79"/>
  <c r="J276" i="79"/>
  <c r="J275" i="79"/>
  <c r="J274" i="79"/>
  <c r="J273" i="79"/>
  <c r="J272" i="79"/>
  <c r="N271" i="79"/>
  <c r="J271" i="79"/>
  <c r="N270" i="79"/>
  <c r="J270" i="79"/>
  <c r="J269" i="79"/>
  <c r="J268" i="79"/>
  <c r="J267" i="79"/>
  <c r="J266" i="79"/>
  <c r="J265" i="79"/>
  <c r="J264" i="79"/>
  <c r="J263" i="79"/>
  <c r="J262" i="79"/>
  <c r="J261" i="79"/>
  <c r="J260" i="79"/>
  <c r="J259" i="79"/>
  <c r="J257" i="79"/>
  <c r="J256" i="79"/>
  <c r="F217" i="79"/>
  <c r="F103" i="79" s="1"/>
  <c r="J213" i="79"/>
  <c r="N212" i="79"/>
  <c r="J212" i="79"/>
  <c r="N210" i="79"/>
  <c r="J210" i="79"/>
  <c r="J209" i="79"/>
  <c r="J217" i="79" l="1"/>
  <c r="N201" i="79"/>
  <c r="N200" i="79"/>
  <c r="N199" i="79"/>
  <c r="J196" i="79" l="1"/>
  <c r="J195" i="79"/>
  <c r="J190" i="79"/>
  <c r="N189" i="79"/>
  <c r="J189" i="79"/>
  <c r="J188" i="79"/>
  <c r="J187" i="79"/>
  <c r="J186" i="79"/>
  <c r="J185" i="79"/>
  <c r="N165" i="79"/>
  <c r="J165" i="79"/>
  <c r="J157" i="79"/>
  <c r="J155" i="79"/>
  <c r="J137" i="79"/>
  <c r="J133" i="79"/>
  <c r="J136" i="79"/>
  <c r="J135" i="79"/>
  <c r="J134" i="79"/>
  <c r="J132" i="79"/>
  <c r="N130" i="79"/>
  <c r="J130" i="79"/>
  <c r="J113" i="79"/>
  <c r="N119" i="79"/>
  <c r="J119" i="79"/>
  <c r="N118" i="79"/>
  <c r="J118" i="79"/>
  <c r="N114" i="79"/>
  <c r="J114" i="79"/>
  <c r="J112" i="79"/>
  <c r="J111" i="79"/>
  <c r="J110" i="79"/>
  <c r="J104" i="79"/>
  <c r="J103" i="79" l="1"/>
  <c r="J95" i="79"/>
  <c r="J90" i="79"/>
  <c r="J93" i="79"/>
  <c r="J92" i="79"/>
  <c r="J91" i="79"/>
  <c r="J94" i="79"/>
  <c r="J89" i="79"/>
  <c r="J87" i="79"/>
  <c r="J85" i="79"/>
  <c r="J84" i="79"/>
  <c r="J17" i="79"/>
  <c r="J55" i="79"/>
  <c r="J54" i="79"/>
  <c r="J53" i="79"/>
  <c r="J49" i="79"/>
  <c r="J524" i="79"/>
  <c r="N32" i="79"/>
  <c r="J32" i="79"/>
  <c r="N31" i="79"/>
  <c r="J31" i="79"/>
  <c r="J29" i="79"/>
  <c r="J30" i="79"/>
  <c r="J28" i="79"/>
  <c r="J27" i="79"/>
  <c r="N25" i="79"/>
  <c r="J25" i="79"/>
  <c r="J24" i="79"/>
  <c r="N23" i="79"/>
  <c r="J23" i="79"/>
  <c r="N22" i="79"/>
  <c r="J22" i="79"/>
  <c r="J21" i="79"/>
  <c r="J20" i="79"/>
  <c r="N16" i="79"/>
  <c r="J16" i="79"/>
  <c r="N15" i="79"/>
  <c r="J15" i="79"/>
  <c r="N14" i="79"/>
  <c r="J14" i="79"/>
  <c r="N13" i="79"/>
  <c r="J13" i="79"/>
  <c r="J12" i="79" l="1"/>
  <c r="J38" i="79"/>
  <c r="J493" i="79"/>
  <c r="J492" i="79" s="1"/>
  <c r="J491" i="79" s="1"/>
  <c r="I491" i="79" s="1"/>
  <c r="H491" i="79" s="1"/>
  <c r="G491" i="79" s="1"/>
  <c r="F491" i="79" s="1"/>
  <c r="E491" i="79" s="1"/>
  <c r="E9" i="79" s="1"/>
  <c r="E7" i="79" s="1"/>
  <c r="J18" i="79"/>
  <c r="H11" i="79"/>
  <c r="H10" i="79" s="1"/>
  <c r="H9" i="79" l="1"/>
  <c r="H7" i="79" s="1"/>
  <c r="J11" i="79"/>
  <c r="J10" i="79" s="1"/>
  <c r="G11" i="79"/>
  <c r="G10" i="79" s="1"/>
  <c r="F11" i="79"/>
  <c r="F10" i="79" s="1"/>
  <c r="G9" i="79" l="1"/>
  <c r="G7" i="79" s="1"/>
  <c r="F9" i="79"/>
  <c r="F7" i="79" s="1"/>
  <c r="I11" i="79"/>
  <c r="J9" i="79"/>
  <c r="J7" i="79" s="1"/>
  <c r="E773" i="79"/>
  <c r="I10" i="79" l="1"/>
  <c r="I9" i="79" s="1"/>
  <c r="I7" i="79" s="1"/>
  <c r="J773" i="79"/>
  <c r="G773" i="79"/>
  <c r="H773" i="79"/>
  <c r="F773" i="79" l="1"/>
  <c r="E398" i="81"/>
  <c r="I773" i="79" l="1"/>
</calcChain>
</file>

<file path=xl/comments1.xml><?xml version="1.0" encoding="utf-8"?>
<comments xmlns="http://schemas.openxmlformats.org/spreadsheetml/2006/main">
  <authors>
    <author>user</author>
  </authors>
  <commentList>
    <comment ref="E10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<sst xmlns="http://schemas.openxmlformats.org/spreadsheetml/2006/main" count="11498" uniqueCount="3313">
  <si>
    <t>ชื่อโครงการ</t>
  </si>
  <si>
    <t>ผลผลิต</t>
  </si>
  <si>
    <t>งบประมาณ</t>
  </si>
  <si>
    <t>แผ่นดิน</t>
  </si>
  <si>
    <t>รายได้</t>
  </si>
  <si>
    <t>งบอื่นๆ ของหน่วยงาน</t>
  </si>
  <si>
    <t>งบกลาง</t>
  </si>
  <si>
    <t>งบดำเนินงาน</t>
  </si>
  <si>
    <t>เงินรายได้</t>
  </si>
  <si>
    <t>งบแผ่นดิน</t>
  </si>
  <si>
    <t>ผู้รับผิดชอบ</t>
  </si>
  <si>
    <t>โครงการ</t>
  </si>
  <si>
    <t>เบอร์โทรศัพท์</t>
  </si>
  <si>
    <t>จำนวนผู้เข้าร่วมโครงการ</t>
  </si>
  <si>
    <t>นศ.</t>
  </si>
  <si>
    <t>บุคลากร</t>
  </si>
  <si>
    <t>บุคคล</t>
  </si>
  <si>
    <t>ภายนอก</t>
  </si>
  <si>
    <t>รวม</t>
  </si>
  <si>
    <t>ค่าเป้าหมาย</t>
  </si>
  <si>
    <t>ตัวชี้วัด</t>
  </si>
  <si>
    <t>ระยะเวลา</t>
  </si>
  <si>
    <t>ดำเนินการ</t>
  </si>
  <si>
    <t>ความสอดคล้องกับแผนกลยุทธ์</t>
  </si>
  <si>
    <t>แผน</t>
  </si>
  <si>
    <t>กลยุทธ์</t>
  </si>
  <si>
    <t>มาตรการ</t>
  </si>
  <si>
    <t>แผนงาน</t>
  </si>
  <si>
    <t>การพัฒนา มทร.ศรีวิชัย</t>
  </si>
  <si>
    <t>ระดับ</t>
  </si>
  <si>
    <t>ผลลัพธ์</t>
  </si>
  <si>
    <t>ผลผลิต :  ผู้สำเร็จการศึกษาด้านวิทยาศาสตร์และเทคโนโลยี</t>
  </si>
  <si>
    <t>ระบุ ด/ป</t>
  </si>
  <si>
    <t>ผลผลิต :  ผู้สำเร็จการศึกษาด้านสังคมศาสตร์</t>
  </si>
  <si>
    <t>ที่</t>
  </si>
  <si>
    <t>ผลผลิต :  ผลงานการให้บริการวิชาการ</t>
  </si>
  <si>
    <t>ผลผลิต : ผลงานทำนุบำรุงศิลปวัฒธรรม</t>
  </si>
  <si>
    <t>รวมทั้งสิ้น</t>
  </si>
  <si>
    <t>โครงการวิจัยเพื่อสร้าง สะสมองค์ความรู้ที่มีศักยภาพ</t>
  </si>
  <si>
    <t>โครงการสนับสนุนทุนและกิจกรรมนักศึกษา</t>
  </si>
  <si>
    <t>โครงการประจำปีงบประมาณ พ.ศ. 2560</t>
  </si>
  <si>
    <t>สำนักงานนิติการ</t>
  </si>
  <si>
    <t>หน่วยงาน</t>
  </si>
  <si>
    <t>1. พัฒนาคุณภาพการศึกษา</t>
  </si>
  <si>
    <t>1.1 พัฒนาคุณภาพนักศึกษา</t>
  </si>
  <si>
    <t>(1)  ปรับปรุงหลักสูตรเดิมและสร้างหลักสูตรใหม่</t>
  </si>
  <si>
    <t>(2)  พัฒนาระบบสหกิจศึกษา / ฝึกงาน</t>
  </si>
  <si>
    <t>1.1.2</t>
  </si>
  <si>
    <t>พัฒนานักศึกษาสู่คุณลักษณะบัณฑิตที่พึงประสงค์</t>
  </si>
  <si>
    <t>ผลิตบัณฑิตนักปฏิบัติ</t>
  </si>
  <si>
    <t xml:space="preserve"> 1.1.1</t>
  </si>
  <si>
    <t>(1)  พัฒนาศักยภาพผู้นำและผู้สนับสนุนการพัฒนา</t>
  </si>
  <si>
    <t>(2)  พัฒนาคุณลักษณะด้านกายภาพและบุคลิกภาพ</t>
  </si>
  <si>
    <t>(3)  พัฒนาคุณลักษณะด้านจิตภาพ</t>
  </si>
  <si>
    <t>1.2  พัฒนาศักยภาพบุคลากร</t>
  </si>
  <si>
    <t>(6)  สร้างการมีส่วนร่วม</t>
  </si>
  <si>
    <t>1.2.1</t>
  </si>
  <si>
    <t>การบริหารและพัฒนาทรัพยากรบุคคล</t>
  </si>
  <si>
    <t>(2)  พัฒนาทักษะทางวิชาการและวิชาชีพของบุคลากรสายวิชาการ</t>
  </si>
  <si>
    <t>(3)  สร้างระบบและกลไกการพัฒนาคุณวุฒิและตำแหน่งทางวิชาการ</t>
  </si>
  <si>
    <t>(4)  พัฒนาทักษะบุคลากรสายสนับสนุนทุกระดับตามสายงาน</t>
  </si>
  <si>
    <t xml:space="preserve">   เตรียมความพร้อมเข้าสู่ประชาคมอาเซียน</t>
  </si>
  <si>
    <t>1.3.1</t>
  </si>
  <si>
    <t>สร้างความพร้อมแก่บุคลากรและนักศึกษาในการเข้าสู่ประชาคมอาเซียน</t>
  </si>
  <si>
    <t>สนับสนุนทรัพยากรสำหรับเพิ่มศักยภาพด้านภาษา</t>
  </si>
  <si>
    <t>จัดกิจกรรมเพิ่มสมรรถนะด้านภาษาและการสื่อสาร</t>
  </si>
  <si>
    <t>สร้างเครือข่ายความร่วมมือด้านวิชาการกับสถาบันอื่นในต่างประเทศ</t>
  </si>
  <si>
    <t>2. พัฒนาการบริหารจัดการ</t>
  </si>
  <si>
    <t>พัฒนาระบบบริหารจัดการองค์การ</t>
  </si>
  <si>
    <t>2.1.1</t>
  </si>
  <si>
    <t>พัฒนาอาคารสถานที่และระบบสาธารณูปการ</t>
  </si>
  <si>
    <t>ก่อสร้าง / ปรับปรุง อาคารเรียนและปฏิบัติการ และสถานที่สนับสนุนการศึกษา</t>
  </si>
  <si>
    <t>2.1.2</t>
  </si>
  <si>
    <t>พัฒนางานประชาสัมพันธ์</t>
  </si>
  <si>
    <t>เผยแพร่กิจกรรม และผลงานเด่นสู่สาธารณชน</t>
  </si>
  <si>
    <t>พัฒนาระบบการสื่อสารประชาสัมพันธ์ทั้งเชิงรุกและเชิงรับให้เป็นที่พึ่งของสังคม</t>
  </si>
  <si>
    <t>สร้างช่องทางติดต่อสื่อสารระหว่างมหาวิทยาลัยกับศิษย์เก่าและผู้ปกครอง</t>
  </si>
  <si>
    <t>สร้างเครือข่ายและพัฒนาระบบประชาสัมพันธ์ภายในองค์กร</t>
  </si>
  <si>
    <t>2.1.3</t>
  </si>
  <si>
    <t>การบริหารจัดการและการประกันคุณภาพ</t>
  </si>
  <si>
    <t>การบริหารจัดการ</t>
  </si>
  <si>
    <t>การประกันคุณภาพการศึกษา</t>
  </si>
  <si>
    <t>2.1.4</t>
  </si>
  <si>
    <t>จัดทำระบบควบคุมภายในและบริหารความเสี่ยง</t>
  </si>
  <si>
    <t>2)</t>
  </si>
  <si>
    <t>4)</t>
  </si>
  <si>
    <t>2.1.5</t>
  </si>
  <si>
    <t>จัดหารายได้และบริหารทรัพย์สิน</t>
  </si>
  <si>
    <t>หารายได้จากแหล่งต่างๆ อย่างมีประสิทธิภาพ</t>
  </si>
  <si>
    <t>2.1.6</t>
  </si>
  <si>
    <t>พัฒนามหาวิทยาลัยเป็น Green Campus</t>
  </si>
  <si>
    <t>การสร้างองค์กรที่ดีสู่การเป็น “มหาวิทยาลัยสีเขียว”</t>
  </si>
  <si>
    <t>การจัดการน้ำและของเสีย</t>
  </si>
  <si>
    <t>2.1.7</t>
  </si>
  <si>
    <t>อนุรักษ์พลังงาน</t>
  </si>
  <si>
    <t>ประชาสัมพันธ์ รณรงค์การอนุรักษ์พลังงานอย่างต่อเนื่องสม่ำเสมอ</t>
  </si>
  <si>
    <t>สร้างระบบและกลไกเพื่อเพิ่มประสิทธิภาพในการใช้พลังงาน</t>
  </si>
  <si>
    <t>ลดการใช้พลังงานไฟฟ้าภายในอาคาร</t>
  </si>
  <si>
    <t>สร้างทางเลือกในการใช้พลังงาน</t>
  </si>
  <si>
    <t>พัฒนาระบบเทคโนโลยีสารสนเทศเพื่อการบริหารจัดการ</t>
  </si>
  <si>
    <t>2.2.1</t>
  </si>
  <si>
    <t>พัฒนาระบบเทคโนโลยีสารสนเทศและวิทยบริการ</t>
  </si>
  <si>
    <t>นำสื่อและเทคโนโลยีมาใช้เป็นต้นแบบในการเรียนการสอน</t>
  </si>
  <si>
    <t>จัดหาและสนับสนุนทรัพยากรส่งเสริมการเรียนรู้สำหรับงานวิทยบริการ</t>
  </si>
  <si>
    <t>พัฒนาระบบบริหารจัดการเรียนการสอน</t>
  </si>
  <si>
    <t>2.2.2</t>
  </si>
  <si>
    <t>พัฒนาระบบบัญชี 3 มิติ</t>
  </si>
  <si>
    <t>พันธกิจ : ทำนุบำรุงศาสนา อนุรักษ์ศิลปวัฒนธรรม และสิ่งแวดล้อม</t>
  </si>
  <si>
    <t>พัฒนาระบบฐานข้อมูลในการบริหารจัดการองค์ความรู้ด้านศิลปวัฒนธรรม</t>
  </si>
  <si>
    <t>สนับสนุนและส่งเสริมการสร้างมูลค่าจากองค์ความรู้ด้านศิลปวัฒนธรรม</t>
  </si>
  <si>
    <t>แสวงหาและสร้างความร่วมมือกับหน่วยงานเครือข่ายศิลปวัฒนธรรม</t>
  </si>
  <si>
    <t>พัฒนาชุมชนที่มีศักยภาพเพื่อเป็นแหล่งเรียนรู้ศิลปวัฒนธรรม</t>
  </si>
  <si>
    <t>1. ทำนุบำรุงศาสนา อนุรักษ์ศิลปวัฒนธรรม และสิ่งแวดล้อม</t>
  </si>
  <si>
    <t>1)</t>
  </si>
  <si>
    <t>5)</t>
  </si>
  <si>
    <t>6)</t>
  </si>
  <si>
    <t>7)</t>
  </si>
  <si>
    <t>สนับสนุนและส่งเสริมการอนุรักษ์ สืบทอดและพัฒนามรดก ภูมิปัญญา ศิลปวัฒธรรม และอนุรักษ์สิ่งแวดล้อม</t>
  </si>
  <si>
    <t>1.1.1 ทำนุบำรุงศิลปวัฒธรรม</t>
  </si>
  <si>
    <t>1. พัฒนาคุณภาพงานวิจัย</t>
  </si>
  <si>
    <t>1.1  สนับสนุนสิ่งอำนวยความสะดวกและสร้างความพร้อม ความเข้มแข็งด้านการวิจัย</t>
  </si>
  <si>
    <t>1.1.1</t>
  </si>
  <si>
    <t>พัฒนาความพร้อม ความเข้มแข็ง เพื่อสนับสนุนการวิจัย</t>
  </si>
  <si>
    <t>พัฒนาระบบและกลไกการบริหารงานวิจัย</t>
  </si>
  <si>
    <t>สร้างเครือข่ายวิจัยกับองค์กรภายในและภายนอกประเทศ</t>
  </si>
  <si>
    <t>1.2  ส่งเสริมและยกระดับมาตรฐานงานวิจัยทั้งด้านปริมาณและคุณภาพเพื่อตอบสนองความต้องการของสังคม ทั้งระดับท้องถิ่นและระดับชาติ</t>
  </si>
  <si>
    <t>พัฒนาศักยภาพนักวิจัยและคุณภาพงานวิจัย</t>
  </si>
  <si>
    <t>พัฒนาศักยภาพนักวิจัยและสร้างนักวิจัยรุ่นใหม่</t>
  </si>
  <si>
    <t>สนับสนุนส่งเสริมให้ผลงานวิจัยหรืองานสร้างสรรค์ได้รับการตีพิมพ์หรือเผยแพร่หรือนำไปใช้ประโยชน์</t>
  </si>
  <si>
    <t>1. พัฒนาคุณภาพงานบริการวิชาการ</t>
  </si>
  <si>
    <t>1.1  การบริการทางวิชาการเพื่อพัฒนาคุณภาพวิชาชีพตามความต้องการชุมชน</t>
  </si>
  <si>
    <t>ส่งเสริมและสนับสนุนภูมิปัญญาท้องถิ่นให้เป็นแหล่งเรียนรู้ของสังคม</t>
  </si>
  <si>
    <t>1.1.3</t>
  </si>
  <si>
    <t>1.1.4</t>
  </si>
  <si>
    <t>1.1.5</t>
  </si>
  <si>
    <t>เผยแพร่ผลความรู้ การถ่ายทอดเทคโนโลยีและแนวปฏิบัติที่ดีจากการให้บริการทางวิชาการสู่สาธารณะ</t>
  </si>
  <si>
    <t>พัฒนาระบบและกลไกการบริการวิชาการเพื่อให้เกิดการบูรณาการกับการเรียนการสอนและวิจัย</t>
  </si>
  <si>
    <t>ถ่ายทอดความรู้และเทคโนโลยีที่เหมาะสมบนพื้นฐานวัฒนธรรมที่ดีงามของท้องถิ่นเพื่อเสริมสร้างความเข้มแข็งและการพึ่งพาตนเองของชุมชนและเพื่อการเรียนรู้ตลอดชีวิต</t>
  </si>
  <si>
    <t>1.1.1การบริการทางวิชาการเพื่อพัฒนาคุณภาพวิชาชีพตามความต้องการของชุมชน</t>
  </si>
  <si>
    <t>แผนงาน/โครงการ</t>
  </si>
  <si>
    <t>งปม.</t>
  </si>
  <si>
    <t>งบประมาณประจำปี 2560 (บาท)</t>
  </si>
  <si>
    <t>จำนวนผู้เข้าร่วมโครงการ (คน)</t>
  </si>
  <si>
    <t>พันธกิจที่ 1 : ผลิตกำลังคนด้านวิชาชีพบนพื้นฐานวิทยาศาสตร์และเทคโนโลยีที่มีคุณภาพและ</t>
  </si>
  <si>
    <t>มีความสามารถพร้อมเข้าสู่อาชีพ</t>
  </si>
  <si>
    <t>พันธกิจที่ 3 : สร้างงานวิจัย สิ่งประดิษฐ์ และนวัตกรรม สู่การผลิตการบริการที่สามารถ</t>
  </si>
  <si>
    <t>ถ่ายทอดและสร้างมูลค่าเพิ่ม</t>
  </si>
  <si>
    <t xml:space="preserve"> และมีคุณภาพชีวิตที่ดีขึ้นอย่างยั่งยืน</t>
  </si>
  <si>
    <t>พันธกิจที่ 4  : ให้บริการวิชาการแก่สังคมเพื่อพัฒนาอาชีพให้มีความสามารถในการแข่งขัน</t>
  </si>
  <si>
    <t>การพัฒนาเครื่องทำความเย็นน้ำในตู้ปลาด้วยเทอร์โมอิเล็กตริก</t>
  </si>
  <si>
    <t>-</t>
  </si>
  <si>
    <t>นายบัญญัติ  นิยมวาส</t>
  </si>
  <si>
    <t>089-7337750</t>
  </si>
  <si>
    <t>คณะวิศวกรรมศาสตร์</t>
  </si>
  <si>
    <t>การคัดแยกป้ายทะเบียนรถด้วยวิธีการทางคอมพิวเตอร์วิชัน</t>
  </si>
  <si>
    <t>นายกีรติ  อินทวิเศษ</t>
  </si>
  <si>
    <t>081-6060646</t>
  </si>
  <si>
    <t>เครื่องนับจำนวนเม็ดยาชนิดจานหมุน</t>
  </si>
  <si>
    <t>นายพิทักษ์        สถิตวรรธนะ</t>
  </si>
  <si>
    <t>089-7386158</t>
  </si>
  <si>
    <t>เครื่องต้นแบบปลูกผักอัตโนมัติ</t>
  </si>
  <si>
    <t>นายสุวิพล  มหศักดิสกุล</t>
  </si>
  <si>
    <t>081-5691355</t>
  </si>
  <si>
    <t>หุ่นยนต์ขนส่งเอกสารเคลื่อนที่ตามมนุษย์ด้วยการประมวลผลภาพ</t>
  </si>
  <si>
    <t>นายเสนอ  สะอาด</t>
  </si>
  <si>
    <t>01-5953118</t>
  </si>
  <si>
    <t>นายยงยุทธ  ดุลยกุล</t>
  </si>
  <si>
    <t>089-1976371</t>
  </si>
  <si>
    <t>เครื่องเพาะถั่วงอกอัตโนมัติระบบน้ำหมุนเวียนแบบควบคุมอุณหภูมิ</t>
  </si>
  <si>
    <t>น.ส.ปิยะพร        มูลทองชุน</t>
  </si>
  <si>
    <t>081-5401246</t>
  </si>
  <si>
    <t>พัฒนาโครงสร้างพื้นฐานและสิ่งอำนวยความสะดวกต่อการวิจัยให้เข้มแข็ง เพียงพอ</t>
  </si>
  <si>
    <t>พอลิเมอร์ผสมจากพอลิแลกติกแอซิดและเส้นใยลูกตาลโตนดสำหรับสร้างบรรจุภัณฑ์ที่ย่อยสลายทางชีวภาพ</t>
  </si>
  <si>
    <t>นางสาววรรธนพร  ชีววุฒิพงศ์</t>
  </si>
  <si>
    <t>095-0368267</t>
  </si>
  <si>
    <t>การศึกษาทดลองใช้คลื่นสั่นสะเทือนเพื่อค้นหาหลุมยุบและช่องว่างใต้ดิน</t>
  </si>
  <si>
    <t>นายภาณุ  พร้อมพุทธางกูร</t>
  </si>
  <si>
    <t>089-5024964</t>
  </si>
  <si>
    <t>คอนกรีตพรุนจากวัสดุเหลือทิ้งจากงานก่อสร้าง</t>
  </si>
  <si>
    <t>นายจรูญ  เจริญเนตรกุล</t>
  </si>
  <si>
    <t>0844-3124477</t>
  </si>
  <si>
    <t>การประเมินผลกระทบตลอดวัฏจักรชีวิต และการวิเคราะห์วอเตอร์ฟุต พรินท์ของการผลิตไบโอดีเซลภายใต้ความไม่แน่นอน</t>
  </si>
  <si>
    <t>น.ส.สิริรัตน์ พึ่งชมภู</t>
  </si>
  <si>
    <t>085-0808939</t>
  </si>
  <si>
    <t>ความไม่ชอบน้ำ การยับยั้งแบคทีเรียและการต้านรังสียูวีของผ้าฝ้ายเคลือบไทเทเนียมไดออกไซด์เจือด้วยซิลิกา</t>
  </si>
  <si>
    <t>น.ส.พิชญา          พิศสุวรรณ</t>
  </si>
  <si>
    <t>087-4785356</t>
  </si>
  <si>
    <t>นายวิชัย  ประยูร</t>
  </si>
  <si>
    <t>089-4663602</t>
  </si>
  <si>
    <t>การออกแบบและสร้างเครื่องตัดเหล็กรูปพรรณกึ่งอัตโนม้ติ</t>
  </si>
  <si>
    <t>นายปิยวิทย์  สุวรรณ</t>
  </si>
  <si>
    <t>085-8869948</t>
  </si>
  <si>
    <t>ปัจจัยที่มีอิทธิพลต่อการทดสอบการแข็งตัวในสภาวะลดความดันของอะลูมิเนียมหลอมเหลวในกระบวนการหล่อ</t>
  </si>
  <si>
    <t>นายรอมฎอน        บูระพา</t>
  </si>
  <si>
    <t>085-8976802</t>
  </si>
  <si>
    <t>นายจารุวัฒน์  เจริญจิต</t>
  </si>
  <si>
    <t>086-6856747</t>
  </si>
  <si>
    <t>การพัฒนาโปรแกรมติดตั้งเครื่องมือตัดบนเครื่องกลึงซีเอ็นซี</t>
  </si>
  <si>
    <t>นายจตุพร  ใจดำรงค์</t>
  </si>
  <si>
    <t>081-3119507</t>
  </si>
  <si>
    <t>การออกแบบและสร้างเตาอุ่นผิวแข็งแบบแพคคารไรซึง</t>
  </si>
  <si>
    <t>การออกแบบสายอากาศโมโนโพลสำหรับแถบความถี่กว้างยิ่ง</t>
  </si>
  <si>
    <t>น.ส.ชยานิษฐ์      บุญสนิท</t>
  </si>
  <si>
    <t>087-3459051</t>
  </si>
  <si>
    <t>การศึกษาอิทธิพลของปัจจัยที่มีผลต่อความขรุขระผิวในการกลึงปอกไม้ขนุนโดยการออกแบบการทดลอง</t>
  </si>
  <si>
    <t>น.ส.จุฬาลักษณ์  โรจนานุกูล</t>
  </si>
  <si>
    <t>089-6570721</t>
  </si>
  <si>
    <t>การประยุกต์ใช้ไม้ไผ่เสริมคอนกรีตสำหรับโครงสร้างชายทะเล</t>
  </si>
  <si>
    <t>นายมนัส  อนุศิริ</t>
  </si>
  <si>
    <t>การวิเคราะห์พื้นที่อ่อนไหวต่อสิ่งแวดล้อมในอำเภอบางกล่ำจังหวัดสงขลาโดยใช้ข้อมูลดาวเทียมและระบบสารสนเทศภูมิศาสตร์</t>
  </si>
  <si>
    <t>นายสมใจ  หมื่นจร</t>
  </si>
  <si>
    <t>081-5419428</t>
  </si>
  <si>
    <t>แนวโน้มการเปลี่ยนแปลงของพื้นที่สีเขียวในเขตเมือง</t>
  </si>
  <si>
    <t>นายพิษิษฐ  สังขรัตน์</t>
  </si>
  <si>
    <t>085-0781646</t>
  </si>
  <si>
    <t>การพัฒนาเครื่องลดความชื้นจากชุดทำความเย็นของตู้เย็น</t>
  </si>
  <si>
    <t>นายบรรเจิด     โปฎกรัตน์</t>
  </si>
  <si>
    <t>089-7322862</t>
  </si>
  <si>
    <t>ความน่าเชื่อถือในการประมวลผลแบบจุดเดี่ยวผ่านระบบออนไลน์</t>
  </si>
  <si>
    <t>นายพรนรายณ์    บุญราศรี</t>
  </si>
  <si>
    <t>081-9595878</t>
  </si>
  <si>
    <t>ส่งเสริมสนับสนุนงานวิจัยบนพื้นฐานภูมิปัญญาท้องถิ่นเพื่อแก้ปัญหาและยกระดับคุณภาพชีวิตของชุมชน</t>
  </si>
  <si>
    <t>การพัฒนาแผ่นมุงหลังคาและผ้าเพดานด้วยวัสดุเหลือทิ้ง</t>
  </si>
  <si>
    <t>นายนันทชัย  ชูศิลป์</t>
  </si>
  <si>
    <t>081-9796859</t>
  </si>
  <si>
    <t>การประยุกต์ใช้นาโนไทเทเนียมไดออกไซด์ผสมกับปูดเบญกานีและเปลือกมังคุดเพื่อเป็นวัสดุสมานแผลฮาลาล</t>
  </si>
  <si>
    <t>นายมาหามะสูไฮมี  มะแซ</t>
  </si>
  <si>
    <t>089-6540828</t>
  </si>
  <si>
    <t>นายสุชาติ  จันทร์มณี</t>
  </si>
  <si>
    <t>084-6320709</t>
  </si>
  <si>
    <t>นายสุรสิทธิ์  ระวังวงศ์</t>
  </si>
  <si>
    <t>087-2912560</t>
  </si>
  <si>
    <t>นายชาตรี  หอมเขียว</t>
  </si>
  <si>
    <t>081-5998927</t>
  </si>
  <si>
    <t>การพัฒนาแกลบและฟางข้าวเป็นแผ่นใยไม้อัดที่ไม่มีตัวประสาน</t>
  </si>
  <si>
    <t>การพัฒนาแผ่นใยไม้อัดปลอดสารพิษจากขี้เลื่อยไม้ยางพาราและแป้งมันสำปะหลังเป็นภาชนะอาหาร</t>
  </si>
  <si>
    <t>นายจักรนรินทร์  ฉัตรทอง</t>
  </si>
  <si>
    <t>080-5404848</t>
  </si>
  <si>
    <t>นายบรรเลง  คำเกตุ</t>
  </si>
  <si>
    <t>089-2094306</t>
  </si>
  <si>
    <t>พื้นที่เหมาะสมต่อการปลูกพืชเศรษฐกิจชนิดใหม่ในจังหวัดสงขลา</t>
  </si>
  <si>
    <t>นางรจณา  คูณพูล</t>
  </si>
  <si>
    <t>089-159673</t>
  </si>
  <si>
    <t>พัฒนาผลิตภัณฑ์เตยปาหนัน กลุ่มเตยปาหนัน บ้านร่าหมาด จังหวัดกระบี่</t>
  </si>
  <si>
    <t>นางพรโพยม  วรเชฐวราวัตร์</t>
  </si>
  <si>
    <t>084-1960479</t>
  </si>
  <si>
    <t>พัฒนาคุณภาพผ้ามัดย้อมสีจากดิน กรณีศึกษากลุ่มศรียะลาบาติก</t>
  </si>
  <si>
    <t>นายพันธ์ยศ  วรเชฐวราวัตร์</t>
  </si>
  <si>
    <t>089-1985315</t>
  </si>
  <si>
    <t>การฟอกขาวและการย้อมสีเส้นใยกาบตาลโตนด</t>
  </si>
  <si>
    <t>น.ส.ภัทราภา      จ้อยพจน์</t>
  </si>
  <si>
    <t>086-6831216</t>
  </si>
  <si>
    <t>เครื่องอบแห้งปลาพลังงานแสงอาทิตย์แบบควบคุมอุณหภูมิ</t>
  </si>
  <si>
    <t>นายวสันต์  จีนธาดา</t>
  </si>
  <si>
    <t>089-5977292</t>
  </si>
  <si>
    <t>นายเดช  เหมือนขาว</t>
  </si>
  <si>
    <t>085-8887753</t>
  </si>
  <si>
    <t>วงจรแปลงผันไฟฟ้ากระแสตรงเป็นไฟฟ้ากระแสสลับแบบสามอินพุต 6 พัลส์</t>
  </si>
  <si>
    <t>นายชลัท  สัตยารักษ์</t>
  </si>
  <si>
    <t>089-6774413</t>
  </si>
  <si>
    <t>การเพิ่มประสิทธิภาพในการผลิตดายขึ้นรูปเม็ดปุ๋ยโดยใช้เทคนิคการผลิตแบบลีน : กรณีศึกษาบริษัท อเนกการช่าง จำกัด</t>
  </si>
  <si>
    <t>นายวรวิทย์          ศรีวิทยากูล</t>
  </si>
  <si>
    <t>086-5975702</t>
  </si>
  <si>
    <t>การเชื่อมเสียดทานแบบกวนวัสดุต่างชนิดระหว่างอะลูมิเนียมผสมหล่อกึ่งของแข็ง 356 กับ เหล็กกล้าคาร์บอนต่ำ</t>
  </si>
  <si>
    <t>นายวรงพค์         บุญช่วยแทน</t>
  </si>
  <si>
    <t>081-5697303</t>
  </si>
  <si>
    <t>1.2.2</t>
  </si>
  <si>
    <t>การประเมินพื้นที่เสี่ยงอาชญากรรมในอำเภอเมืองสงขลาด้วยระบบสารสนเทศภูมิศาสตร์</t>
  </si>
  <si>
    <t>นายต่อลาภ       การปลื้มจิตร</t>
  </si>
  <si>
    <t>082-2091189</t>
  </si>
  <si>
    <t>เครื่องอบแห้งยางพาราแผ่นพลังงานแสงอาทิตย์แบบใช้แผงรับสังสีดวงอาทิตย์ติดตั้งบนห้องอบ</t>
  </si>
  <si>
    <t>เครื่องสกัดน้ำมันหอมระเหย</t>
  </si>
  <si>
    <t>นายจีระศักดิ์      เพียรเจริญ</t>
  </si>
  <si>
    <t>084-3124466</t>
  </si>
  <si>
    <t>เครื่องต้มไข่อัตโนมัติพลังงานร่วมแบบไฮบริดควบคุมด้วยไมโครคอนโทรลเลอร์ผ่านแอปพลิเคชันบนแอนดรอยด์</t>
  </si>
  <si>
    <t>นายสุวิพล            มหศักดิสกุล</t>
  </si>
  <si>
    <t>การประยุกต์ใช้อากาศยานไร้คนขับเพื่อฉีดพ่นสารเคมีในนาข้าว</t>
  </si>
  <si>
    <t>นายเสรี   ทองชุม</t>
  </si>
  <si>
    <t>082-4388608</t>
  </si>
  <si>
    <t>รูปแบบการพัฒนาการเรียนรู้ด้วยการออกแบบและพัฒนาผลิตภัณฑ์เฟอร์นิเจอร์ในชั้นเรียนระดับอนุบาลจากไม้ยางพารา
โดยใช้เทคนิคการกระจายหน้าที่เชิงคุณภาพ</t>
  </si>
  <si>
    <t>น.ส.ธยา  ภิรมย์</t>
  </si>
  <si>
    <t>087-5081115</t>
  </si>
  <si>
    <t>วิจัยและพัฒนาชุดควบคุมอุณหภูมิน้ำ ในบ่ออนุบาลปูม้าผ่านอินเตอร์เน็ต</t>
  </si>
  <si>
    <t>นายสันติ             สถิตวรรธนะ</t>
  </si>
  <si>
    <t>089-6555747</t>
  </si>
  <si>
    <t>ระบบวัดอุณหภูมิของคอนกรีตแบบไร้สาย ควบคุมการทำงานด้วยไมโครคอนโทรลเลอร์</t>
  </si>
  <si>
    <t>081-5953118</t>
  </si>
  <si>
    <t>การกำหนดเวลามาตรฐานในการผลิตเครื่องบดย่อย บริษัท อเนกการช่าง จำกัด</t>
  </si>
  <si>
    <t>นายลิขิต  วรรณพงศ์</t>
  </si>
  <si>
    <t>089-7367764</t>
  </si>
  <si>
    <t>สภาพการขึ้นรูปได้กระบวนการเชื่อมพ่วงของเหล็กแผ่นกล้าไร้สนิมเกรด SUS304 ตามคุณสมบัติวัสดุแอนไอโซทรอปิค 
โดยกระบวนการเชื่อมพลาสม่า</t>
  </si>
  <si>
    <t>นายซูไฮดี  สนิ</t>
  </si>
  <si>
    <t>089-1208839</t>
  </si>
  <si>
    <t xml:space="preserve">โครงการค่ายภาษาอังกฤษเพื่อการสื่อสารสำหรับนักศึกษาคณะวิศวกรรมศาสตร์ </t>
  </si>
  <si>
    <t>ความพึงพอใจของผู้เข้าร่วมโครงการ ไม่น้อยกว่าร้อยละ 80</t>
  </si>
  <si>
    <t>ฝ่ายวิชาการ</t>
  </si>
  <si>
    <t>084-3124455</t>
  </si>
  <si>
    <t>โครงการนิทรรศการวิชาการ  คณะวิศวกรรมศาสตร์ ปี 2560</t>
  </si>
  <si>
    <t xml:space="preserve"> ผู้เข้าร่วมโครงการมีความพึงพอใจต่อความรู้ที่ได้รับจากนิทรรศการ อย่างน้อยร้อยละ 80</t>
  </si>
  <si>
    <t>ผู้เข้าร่วมโครงการสามารถนำความรู้ไปใช้ประโยชน์ได้อยู่ในระดับมาก</t>
  </si>
  <si>
    <t>3.1.1</t>
  </si>
  <si>
    <t>โครงการแข่งขันกีฬาบุคลากรสัมพันธ์</t>
  </si>
  <si>
    <t>ผู้เข้าร่วมโครงการทุกคนบอกประเด็นความรู้หรือประสบการณ์ที่ได้รับเพิ่มขึ้น อย่างน้อย 1 รางวัล</t>
  </si>
  <si>
    <t>ผู้เข้าร่วมโครงการได้รับรางวัลจากการประกวด แข่งขัน อย่างน้อย 1 รางวัล</t>
  </si>
  <si>
    <t>นางสาวอุทัยทิพย์  บุญนา</t>
  </si>
  <si>
    <t>083-1704010</t>
  </si>
  <si>
    <t>โครงการฝึกอบรมเชิงปฏิบัติการ เรื่อง การวัดและประเมินผลการจัดการเรียนรู้ที่เน้นผู้เรียนเป็นสำคัญ</t>
  </si>
  <si>
    <t xml:space="preserve"> -</t>
  </si>
  <si>
    <t>อย่างน้อยร้อยละ 80 ของผู้เข้าร่วมโครงการได้รับความรู้เพิ่มขึ้น</t>
  </si>
  <si>
    <t>4.2.2</t>
  </si>
  <si>
    <t>โครงการพัฒนาอาจารย์ด้านทักษะและความเชี่ยวชาญด้านวิศวกรรม</t>
  </si>
  <si>
    <t xml:space="preserve"> มีกิจกรรมแลกเปลี่ยนเรียนรู้ประสบการณ์/ทักษะวิชาชีพ/วิชาการภายในหน่วยงาน</t>
  </si>
  <si>
    <t>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</si>
  <si>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>5.2.1</t>
  </si>
  <si>
    <t>โครงการสัมมนาเชิงปฏิบัติการเพิ่มประสิทธิภาพ และวางแผนการปฏิบัติงานแก่อาจารย์และบุคลากร</t>
  </si>
  <si>
    <t>โครงการฝึกอบรมเชิงปฏิบัติการการใช้งานโปรแกรม Labview ร่วมกับระบบสมองกลฝังตัวในงานทางวิศวกรรมเกษตรและอาหาร</t>
  </si>
  <si>
    <t>ผู้เข้าร่วมโครงการสามารถนำความรู้ไปใช้ประโยชน์ได้อยู่ในระดับดีมาก</t>
  </si>
  <si>
    <t xml:space="preserve">นายสุวิพล  มหศักดิสกุล </t>
  </si>
  <si>
    <t>โครงการผลิตตำรา</t>
  </si>
  <si>
    <t>5.3.1</t>
  </si>
  <si>
    <t>6.1.1</t>
  </si>
  <si>
    <t>โครงการประชุมสัมมนาเชิงปฏิบัติการ การวิพากษ์หลักสูตรวิศวกรรมศาสตรบัณฑิต  สาขาวิชาวิศวกรรมการผลิต หลักสูตรปรับปรุง  พ.ศ. 2560</t>
  </si>
  <si>
    <t>โครงการปฐมนิเทศนักศึกษาฝึกงาน ประจำปีการศึกษา 2559</t>
  </si>
  <si>
    <t>ผศ.ซูไฮดี  สนิ</t>
  </si>
  <si>
    <t>6.2.1</t>
  </si>
  <si>
    <t xml:space="preserve">โครงการปฐมนิเทศนักศึกษาสหกิจศึกษา ภาคการศึกษาที่ 2 ปีการศึกษา 2559 </t>
  </si>
  <si>
    <t>นายซูไฮดี สนิ</t>
  </si>
  <si>
    <t>6.5.1</t>
  </si>
  <si>
    <t xml:space="preserve">กิจกรรมย่อยที่ 1  การแข่งขันสะพานเหล็กอุดมศึกษา 2559 </t>
  </si>
  <si>
    <t xml:space="preserve"> ผู้เข้าร่วมโครงการได้รับรางวัลจากการประกวด แข่งขัน อย่างน้อย 1 รางวัล</t>
  </si>
  <si>
    <t>กิจกรรมย่อยที่ 2  การแข่งขันราชมงคลวิชาการวิศวกรรม ครั้งที่ 9</t>
  </si>
  <si>
    <t>กิจกรรมย่อยที่ 3  การแข่งขันเพื่อสร้างสรรค์วิชาการด้านโครงสร้างด้วยไม้ไอศกรีมสายงานวิศวกรรมโยธา ครั้งที่  11</t>
  </si>
  <si>
    <t>โครงการส่งเสริมและพัฒนานักศึกษาเข้าร่วมฝึกอบรม และการประกวดสิ่งประดิษฐ์และนวัตกรรม</t>
  </si>
  <si>
    <t>โครงการศึกษาดูงานภาคอุตสาหกรรมสิ่งทอของนักศึกษา</t>
  </si>
  <si>
    <t>มีการแลกเปลี่ยนเรียนรู้ประสบการณ์/ทักษะวิชาชีพ/วิชาการภายในหน่วยงาน</t>
  </si>
  <si>
    <t>ผู้เข้าร่วมโครงการได้รับการพัฒนาวิชาการเฉพาะทางและเพิ่มความเชี่ยวชาญในวิชาการมากขึ้น</t>
  </si>
  <si>
    <t>อ.พรโพยม  วรเชฐวราวัตร์</t>
  </si>
  <si>
    <t>โครงการฝึกอบรมเชิงปฏิบัติการ เรื่อง การใช้งานโปรแกรมเมเบิลลอจิกคอนโทรลเลอร์ (PLC)  เบื้องต้น</t>
  </si>
  <si>
    <t>อ.คนโท ปานทองคำ</t>
  </si>
  <si>
    <t>089-7325044</t>
  </si>
  <si>
    <t>โครงการอบรมเชิงปฏิบัติการการประกอบวงจรอิเล็กทรอนิกส์โดยใช้อุปกรณ์ SMD (Surface Mount Device)</t>
  </si>
  <si>
    <t>อ.เสนอ  สะอาด</t>
  </si>
  <si>
    <t>อ.จุฬาลักษณ์  โรจนานุกูล</t>
  </si>
  <si>
    <t>อ.ซูไฮดี  สนิ</t>
  </si>
  <si>
    <t>โครงการอบรมเชิงปฏิบัติการระบบสมองกลฝังตัวและอินเทอร์เน็ตในทุกสิ่ง (Internet of Things)</t>
  </si>
  <si>
    <t>อ.สุวิพล  มหศักดิสกุล</t>
  </si>
  <si>
    <t xml:space="preserve">โครงการฝึกอบรมเชิงปฏิบัติการ เรื่อง การใช้โปรแกรม AutoCAD ในการเขียนแบบเครื่องกล </t>
  </si>
  <si>
    <t>ผศ.สิทธิพร  บุญญานุวัตร์</t>
  </si>
  <si>
    <t>087-4768844</t>
  </si>
  <si>
    <t>โครงการฝึกอบรมเชิงปฏิบัติการ เรื่อง การใช้โปแกรมสำหรับการแก้ปัญหาทางวิศวกรรม</t>
  </si>
  <si>
    <t>ผศ.สุรสิทธิ์ ระวังวงศ์</t>
  </si>
  <si>
    <t>โครงการแข่งขันโครงร่างปริญญานิพนธ์นักศึกษา คณะวิศวกรรมศาสตร์</t>
  </si>
  <si>
    <t>6.6.1</t>
  </si>
  <si>
    <t>โครงการพัฒนาโครงงาน/สิ่งประดิษฐ์ นักศึกษาคณะวิศวกรรมศาสตร์</t>
  </si>
  <si>
    <t>กิจกรรมย่อยที่ 1 การประชุมวิชาการระดับชาติ มหาวิทยาลัยเกษตรศาสตร์ วิทยาเขตกำแพงแสน ครั้งที่ 13</t>
  </si>
  <si>
    <t>ผู้เข้าร่วมโครงการทุกคนบอกประเด็นความรู้ที่ได้รับ อย่างน้อย 1 เรื่อง</t>
  </si>
  <si>
    <t>โครงการค่ายฝึกภาคสนามงานสำรวจ  (Field  Survey  Camp)</t>
  </si>
  <si>
    <t>ผศ.พรนรายณ์  บุญราศรี</t>
  </si>
  <si>
    <t>โครงการศึกษาดูงานโรงไฟฟ้าพลังความร้อนร่วม (Combined Cycle Power Plant)</t>
  </si>
  <si>
    <t>ผศ.ดร.จารุวัฒน์  เจริญจิต</t>
  </si>
  <si>
    <t>ผศ.วสันต์  จีนธาดา</t>
  </si>
  <si>
    <t>โครงการศึกษาดูงานสำหรับนักศึกษาหลักสูตรสาขาวิชาวิศวกรรมไฟฟ้าเพื่อพัฒนาวิชาชีพ</t>
  </si>
  <si>
    <t>นายชลัช   สัตยารักษ์</t>
  </si>
  <si>
    <t>โครงการศึกษาดูงานด้านระบบการรับส่งสัญญาณโทรทัศน์ระบบดิจิตอลและเครือข่ายโทรคมนาคม</t>
  </si>
  <si>
    <t xml:space="preserve">นายสายัณ  ละอองโชค </t>
  </si>
  <si>
    <t>081-9341279</t>
  </si>
  <si>
    <t>ดร. ชยานิษฐ์  บุญสนิท</t>
  </si>
  <si>
    <t>โครงการศึกษาดูงานนอกสถานที่ด้านวิศวกรรมโทรคมนาคมของนักศึกษาระดับปริญญาตรีหลักสูตรวิศวกรรมโทรคมนาคม</t>
  </si>
  <si>
    <t xml:space="preserve">ดร.จินดา  สามัคคี </t>
  </si>
  <si>
    <t>089-2960464</t>
  </si>
  <si>
    <t>นางสาวจุฬาลักษณ์  โรจนานุกูล</t>
  </si>
  <si>
    <t>โครงการอบรมเชิงปฏิบัติการ เรื่อง "พื้นฐานการใช้โปรแกรม CAD/CAM</t>
  </si>
  <si>
    <t>ผศ.จตุพร  ใจดำรงค์</t>
  </si>
  <si>
    <t>6.7.1</t>
  </si>
  <si>
    <t>โครงการศึกษาดูงานต่างประเทศ ประจำปีการศึกษา 2559</t>
  </si>
  <si>
    <t>กิจกรรมย่อยที่ 1  การเตรียมความพร้อมของวิศวกร ทักษะด้านการสื่อสาร พหุศิลปะและวัฒนธรรมในประชาคมอาเซียน</t>
  </si>
  <si>
    <t>ผศ.ดร.ภาณุ พร้อมพุทธางกูร</t>
  </si>
  <si>
    <t>กิจกรรมย่อยที่ 2  ศึกษาดูงานและสร้างเครือข่ายความร่วมมือทางด้านวิชาการ กับภาควิชาวิศวกรรมโยธา</t>
  </si>
  <si>
    <t>โครงการฝึกอบรมเชิงปฏิบัติการ เรื่อง โปรแกรมเมเบิลลอจิกคอนโทรลเลอร์สำหรับงานอุตสาหกรรม</t>
  </si>
  <si>
    <t>นางสาวดรุณี  ชายทอง</t>
  </si>
  <si>
    <t>081-5410929</t>
  </si>
  <si>
    <t>10.1.1</t>
  </si>
  <si>
    <t>โครงการฝึกอบรมเชิงปฏิบัติการ เรื่อง การเพิ่มผลผลิตด้วยเทคนิคทางวิศวกรรมอุตสาหการ</t>
  </si>
  <si>
    <t>โครงการฝึกอบรมเชิงปฏิบัติการ เรื่อง การตรวจสอบและปรับแก้เครื่องมือสำรวจ</t>
  </si>
  <si>
    <t>ผศ.พรนรายณ์ บุญราศรี</t>
  </si>
  <si>
    <t>โครงการอบรมเชิงปฏิบัติการ เรื่อง การจัดการระบบงานสารสนเทศภายในองค์กร</t>
  </si>
  <si>
    <t>นายนราธร สังข์ประเสริฐ</t>
  </si>
  <si>
    <t>089-8694163</t>
  </si>
  <si>
    <t>โครงการเข้าร่วมแข่งขันทักษะทางวิชาการ</t>
  </si>
  <si>
    <t>โครงการส่งเสริมและพัฒนานักศึกษานำเสนอผลงานระดับชาติ</t>
  </si>
  <si>
    <t>โครงการศูนย์ถ่ายทอดเทคโนโลยีทางวิศวกรรมประจำชุมชนบ่อดาน</t>
  </si>
  <si>
    <t>10.1.3</t>
  </si>
  <si>
    <t>กิจกรรมย่อย ที่ 1 โครงการฐานการเรียนรู้บ่อแก๊สชีวภาพจากมูลสัตว์</t>
  </si>
  <si>
    <t>นายวรพงค์ บุญช่วยแทน</t>
  </si>
  <si>
    <t>กิจกรรมย่อย ที่ 2 โครงการฐานการเรียนรู้การเพาะเห็ดอัตโนมัติ</t>
  </si>
  <si>
    <t>กิจกรรมย่อยที่ 3 โครงการพัฒนาสร้างเครื่องช่วยพับกลีบดอกไม้ประดิษฐ์ และฐานการเรียนรู้ดอกไม้ประดิษฐ์</t>
  </si>
  <si>
    <t>กิจกรรมย่อยที่ 4 โครงการฐานการเรียนรู้การซ่อมเครื่องยนต์เรือ</t>
  </si>
  <si>
    <t>กิจกรรมย่อยที่ 5 โครงการเสวนารายงานสรุปผลการดำเนินงานตลอดระยะเวลา    3 ปี</t>
  </si>
  <si>
    <t>ผู้เข้าร่วมโครงการได้รับรางวัลจากการประกวด แข่งขัน อย่างน้อย 1  รางวัล</t>
  </si>
  <si>
    <t>ฝ่ายพัฒนานักศึกษา</t>
  </si>
  <si>
    <t>084-3124488</t>
  </si>
  <si>
    <t>12.2.1</t>
  </si>
  <si>
    <t>โครงการปฐมนิเทศนักศึกษา</t>
  </si>
  <si>
    <t>โครงการปัจฉิมนิเทศนักศึกษา</t>
  </si>
  <si>
    <t>นายวิทยา  ศิริคุณ</t>
  </si>
  <si>
    <t>โครงการแข่งขันกีฬาภายใน มทร.ศรีวิชัย  ครั้งที่ 11</t>
  </si>
  <si>
    <t>สนับสนุนและเผยแพร่ผลงานวิจัย สิ่งประดิษฐ์ นวัตกรรมและงานสร้างสรรค์ด้านศิลปวัฒนธรรม</t>
  </si>
  <si>
    <t>ส่งเสริม  สนับสนุน นักศึกษา  บุคลากร  เครือข่าย ฟื้นฟู สืบทอด  อนุรักษ์ศิลปวัฒนธรรม</t>
  </si>
  <si>
    <t>โครงการศิลปวัฒนธรรม - พิธีครอบครูช่าง</t>
  </si>
  <si>
    <t>ความพึงพอใจของผู้เข้าร่วมโครงการไม่น้อบกว่าร้อยละ 80</t>
  </si>
  <si>
    <t>ผู้เข้าร่วมโครงการมีความตระหนักในการทำนุศิลปวัฒนธรรมไทยและอนุรักษ์สิ่งแวดล้อม</t>
  </si>
  <si>
    <t>นางโสภิดา  จรเด่น</t>
  </si>
  <si>
    <t>089-6462408</t>
  </si>
  <si>
    <t>15.3.1</t>
  </si>
  <si>
    <t>โครงการสร้างเสริมคุณธรรม จริยธรรมและปลูกฝังวินัยนักศึกษา</t>
  </si>
  <si>
    <t>ความพึงพอใจของผู้เข้าร่วมโครงการไม่น้อยกว่าร้อยละ 80</t>
  </si>
  <si>
    <t>ผู้เข้าร่วมโครงการมีความตระหนักในการทำนุบำรุงศิลปวัฒนธรรมไทยและอนุรักษ์สิ่งแวดล้อม</t>
  </si>
  <si>
    <t>โครงการปลูกป่าชายเลนเพื่ออนุรักษ์สิ่งแวดล้อม</t>
  </si>
  <si>
    <t>โครงการค่ายคุณธรรม</t>
  </si>
  <si>
    <t xml:space="preserve">โครงการจิตอาสารักษ์โลก อนุรักษ์พลังงาน  รักษ์สุขภาพ  </t>
  </si>
  <si>
    <t>โครงการเรียนรู้เศรษฐกิจพอเพียงและอนุรักษ์สิ่งแวดล้อม</t>
  </si>
  <si>
    <t>โครงการพัฒนาวัด สืบสานวัฒนธรรม และบำเพ็ญประโยชน์ต่อสังคม</t>
  </si>
  <si>
    <t>โครงการอบรมเชิงปฏิบัติการ เรื่อง การสร้างความพร้อมเพื่อการประกันคุณภาพ ระดับหลักสูตร</t>
  </si>
  <si>
    <t>16.1.1</t>
  </si>
  <si>
    <t>โครงการสัมมนาเชิงปฏิบัติการ การตรวจประเมินคุณภาพการศึกษาภายในระดับคณะ  ประจำปีการศึกษา  2559</t>
  </si>
  <si>
    <t>16.1.2</t>
  </si>
  <si>
    <t>โครงการสัมมนาเชิงปฏิบัติการ การตรวจประเมินคุณภาพการศึกษาภายในระดับหลักสูตร ประจำปีการศึกษา  2559</t>
  </si>
  <si>
    <t>โครงการนำเสนอและเผยแพร่ผลงานวิจัยระดับบัณฑิตศึกษา</t>
  </si>
  <si>
    <t>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</si>
  <si>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>ผู้เข้าร่วมโรงการได้รับรางวัลจากการประกวด แข่งขันอย่างน้อย 1 รางวัล</t>
  </si>
  <si>
    <t>ผศ.ปรีชญา
ชุมศรี</t>
  </si>
  <si>
    <t>IP = 4020</t>
  </si>
  <si>
    <t>คณะบริหารธุรกิจ</t>
  </si>
  <si>
    <t>โครงการจัดประชุมวิชาการและนำเสนอผลงานวิจัยระดับชาติ ของนักศึกษาระดับปริญญาตรี</t>
  </si>
  <si>
    <t>อ.ธันยพร
อริยะเศรณี</t>
  </si>
  <si>
    <t>081-8986122</t>
  </si>
  <si>
    <t>ผศ.วีราวรรณ
มารังกูร</t>
  </si>
  <si>
    <t>0897330855</t>
  </si>
  <si>
    <t>ผศ.วัลลภา
พัฒนา</t>
  </si>
  <si>
    <t>0866929222</t>
  </si>
  <si>
    <t>อ.อรพรรณ
จันทร์อินทร์</t>
  </si>
  <si>
    <t>0846891725</t>
  </si>
  <si>
    <t>แนวทางแก้ไขปัญหาด้านการเงินของผู้สูงอายุในภาวะระดับการก้าวเข้าสู่สังคมผู้สูงอายุของประเทศไทย (Aging Society)</t>
  </si>
  <si>
    <t>ผศ.นัดพลพิชัย</t>
  </si>
  <si>
    <t>IP 4010</t>
  </si>
  <si>
    <t>การสร้างระบบคลังข้อสอบเพื่อใช้ในการสอบกลางภาคและปลายภาค สำหรับคณะบริหารธุรกิจ มทร.ศรีวิชัย สงขลา</t>
  </si>
  <si>
    <t>อ.พัชรี
ทิพย์ประชา</t>
  </si>
  <si>
    <t>0858926572</t>
  </si>
  <si>
    <t>0818986122</t>
  </si>
  <si>
    <t>การศึกษาปัญหาและแนวทางการจัดสภาพแวดล้อมการเรียนรู้เพื่อพัฒนาทักษะของผู้เรียนในศตวรรษที่ 21 มหาวิทยาลัยเทคโนโลยีราชมงคลศรีวิชัย สงขลา</t>
  </si>
  <si>
    <t>อ.บุญรัตน์
บุญรัศมี</t>
  </si>
  <si>
    <t>0835333382</t>
  </si>
  <si>
    <t>ปัจจัยทางเศรษฐกิจที่ส่งผลกระทบต่อการลงทุนโดยตรงจากต่างประเทศในประเทศไทย</t>
  </si>
  <si>
    <t>อ.กุลธีรา
ทองใหญ่</t>
  </si>
  <si>
    <t>0865289438</t>
  </si>
  <si>
    <t>อ.อัจฉรา
รัตนมา</t>
  </si>
  <si>
    <t>0896589499</t>
  </si>
  <si>
    <t>การพัฒนาบทเรียนคอมพิวเตอร์ช่วยสอน วิชา การสร้างสื่อผสมในหลักสูตรระดับปริญญาตรี คณะบริหารธุรกิจ มหาวิทยาลัยเทคโนโลยีราชมงคลศรีวิชัย</t>
  </si>
  <si>
    <t>อ.กัญฐณา
สุขแก้ว</t>
  </si>
  <si>
    <t>IP 4050</t>
  </si>
  <si>
    <t>การเพิ่มผลสัมฤทธิ์ทางการเรียน วิชาโครงสร้างข้อมูลและอัลกอริทึม โดยใช้กิจกรรมจับคู่เพื่อดูแลกัน</t>
  </si>
  <si>
    <t>ผศ.ชัยนันท์
ปัญญาวุทโส</t>
  </si>
  <si>
    <t>0818976792</t>
  </si>
  <si>
    <t>บทบาทผู้นำที่มีต่อการบริหารจัดการวิสาหกิจชุมชนที่ประสบความสำเร็จ จังหวัดสงขลา</t>
  </si>
  <si>
    <t>ผศ.สุชาดา
ศรีเชื้อ</t>
  </si>
  <si>
    <t>0629645219</t>
  </si>
  <si>
    <t>พฤติกรรมการใช้สื่อสังคมออนไลน์ของผู้สูงอายุ</t>
  </si>
  <si>
    <t>ผศ.สุทธยา
สมสุข</t>
  </si>
  <si>
    <t>0851117883</t>
  </si>
  <si>
    <t>กรณีศึกษา การสร้างระบบสารสนเทศเพื่อเชื่อมโยงข้อมูลระหว่างโรงเรียนและวิทยาลัยกับมหาวิทยาลัยเพื่อใช้ในการสมัครเรียนต่อ สำหรับพื้นที่อำเภอเมือง จังหวัดสงขลา</t>
  </si>
  <si>
    <t>อ.พลอยกนก
ขุนชำนาญ</t>
  </si>
  <si>
    <t>0818976823</t>
  </si>
  <si>
    <t>การใช้ระบบการจัดการการเรียนการสอน (LMS) มีผลต่อคุณภาพการเรียนรู้ในรายวิชาการจัดการการผลิตและการดำเนินงานของนักศึกษาภาคปกติ ภาคเรียนที่ 1 ปีการศึกษา 2559</t>
  </si>
  <si>
    <t>อ.ภาคภูมิ
บุญญาศรีรัตน์</t>
  </si>
  <si>
    <t>0876883101</t>
  </si>
  <si>
    <t>การจัดการโลจิสติกส์เพื่อเพิ่มศักยภาพการขนส่งระหว่างเส้นทางอำเภอเมืองสงขลาถึงอำเภอสิงหนคร จังหวัดสงขลา</t>
  </si>
  <si>
    <t>อ.ปิยวรรณ
ปัญจวงศ์</t>
  </si>
  <si>
    <t>0840866446</t>
  </si>
  <si>
    <t>กรณีศึกษา การสร้างระบบสุ่มข้อสอบเพื่อการสอบเข้าศึกษาต่อระดับปริญญาตรี คณะบริหารธุรกิจ มทร.ศรีวิชัย สงขลา</t>
  </si>
  <si>
    <t>อ.รัตนา
พัฒโน</t>
  </si>
  <si>
    <t>0819903379</t>
  </si>
  <si>
    <t>ปัจจัยที่มีอิทธิพลต่อผลสัมฤทธิ์ทางการเรียนของนักศึกษาที่ลงทะเบียนเรียนวิชาสำนักงานอิเล็กทรอนิกส์ในภาคเรียนที่ 1 ปีการศึกษา 2559</t>
  </si>
  <si>
    <t>อ.ภัทราภรณ์
แก้วกนิษฐารักษ์</t>
  </si>
  <si>
    <t>0860549459</t>
  </si>
  <si>
    <t>แนวทางการส่งเสริมกระบวนการผลิตตามหลักเกณฑ์และวิธีการที่ดีในการผลิตในผลิตภัณฑ์โอทอป จังหวัดสงขลา</t>
  </si>
  <si>
    <t>ความสัมพันธ์ระหว่างคุณภาพชีวิตการทำงานกับความผูกพันต่อองค์กรของบุคลากรสายวิชาการในมหาวิทยาลัยพื้นที่จังหวัดสงขลา</t>
  </si>
  <si>
    <t>การศึกษาเปรียบเทียบผลสัมฤทธิ์ทางการเรียนของนักศึกษาระหว่างผู้เรียนที่จบการศึกษา ระดับประกาศนียบัตรวิชาชีพกับระดับมัธยมศึกษาตอนปลายในรายวิชา 05111102 การบัญชีขั้นต้น สาขาวิชาการบัญชี คณะบริหารธุรกิจ มหาวิทยาลัยเทคโนโลยีราชมงคลศรีวิชัย สงขลา</t>
  </si>
  <si>
    <t>อ.สุพินดา
โจนส์</t>
  </si>
  <si>
    <t>0813882701</t>
  </si>
  <si>
    <t>ส่วนประสมตลาดบริการที่มีความสัมพันธ์กับแรงจูงใจของนักท่องเที่ยวชาวต่างชาติในการเข้าร่วมกิจกรรมมวยไทยในจังหวัดภูเก็ต</t>
  </si>
  <si>
    <t>อ.บุศรินทร์
คูนิอาจ</t>
  </si>
  <si>
    <t>0818961697</t>
  </si>
  <si>
    <t>แนวทางการส่งเสริมการท่องเที่ยวฮาลาลสำหรับนักท่องเที่ยวมุสลิมเพื่อนำไปสู่การท่องเที่ยวฮาลาลอย่างยั่งยืนจังหวัดสงขลา</t>
  </si>
  <si>
    <t>อ.สุวภัทร
อำพันสุขโข</t>
  </si>
  <si>
    <t>0814773330</t>
  </si>
  <si>
    <t>แนวโน้มการเปิดเผยข้อมูล Tripple Bottom line ของบริษัทที่จดทะเบียนในตลาดหลักทรัพย์แห่งประเทศไทย</t>
  </si>
  <si>
    <t>อ.กมลพร
วรรณชาติ</t>
  </si>
  <si>
    <t>0872903114</t>
  </si>
  <si>
    <t>การศึกษาความสัมพันธ์ระหว่างคุณลักษณะคณะกรรมการตรวจสอบกับการสร้างมูลค่าเพิ่มให้กับองค์กรของบริษัทจดทะเบียนในตลาดหลักทรัพย์แห่งประเทศไทย</t>
  </si>
  <si>
    <t>อ.ชิดชนก
มากเชื้อ</t>
  </si>
  <si>
    <t>0828254125</t>
  </si>
  <si>
    <t>ปัจจัยที่มีผลต่อการจัดการการเงินส่วนบุคคลเพื่อรองรับการพัฒนา
ด้านการเงินชุมชนให้เข้มแข็งในชุมชนวัดชัยมงคล จ.สงขลา</t>
  </si>
  <si>
    <t>อ.สุภาพร
ทองราช</t>
  </si>
  <si>
    <t>0819904329</t>
  </si>
  <si>
    <t>ผศ.เบญจลักษณ์
เข้มคุ้ม</t>
  </si>
  <si>
    <t>0842690717</t>
  </si>
  <si>
    <t>โครงการการพัฒนาตราสินค้าและบรรจุภัณฑ์สำหรับผลิตภัณฑ์ชุมชน (OTOP) ของจังหวัดสงขลา</t>
  </si>
  <si>
    <t>089-7330855</t>
  </si>
  <si>
    <t>10.1.2</t>
  </si>
  <si>
    <t>กิจกรรมย่อยที่ 1 โครงการอบรมเครื่องอบชาขลู่</t>
  </si>
  <si>
    <t>นายเมธี
จันทโร</t>
  </si>
  <si>
    <t>0877966202</t>
  </si>
  <si>
    <t>ผศ.ธันยาภรณ์
ดำจุติ</t>
  </si>
  <si>
    <t>0819871754</t>
  </si>
  <si>
    <t>081-3882701</t>
  </si>
  <si>
    <t>089-4625383</t>
  </si>
  <si>
    <t>อ.ภานุพร
เต็มพระสิริ</t>
  </si>
  <si>
    <t>กิจกรรมย่อยที่ 7 โครงการเสวนารายงานผลการดำเนินงานสู่การปรับปรุงและพัฒนาแผนการดำเนินงาน</t>
  </si>
  <si>
    <t>อ.ณัฐวุฒิ
จันทร์ศรีบุตร</t>
  </si>
  <si>
    <t>โครงการพัฒนาบุคลิกภาพเพื่อเตรียมตัวเข้าสู่ตลาดแรงงาน</t>
  </si>
  <si>
    <t>084-3005665</t>
  </si>
  <si>
    <t>ผู้เข้าร่วมโครงการสามารถนำความรู้ไปใช้ประโยชน์ได้ระดับมาก</t>
  </si>
  <si>
    <t>โครงการสร้างสรรค์ขบวนพาเหรด ศรีวิชัยเกมส์</t>
  </si>
  <si>
    <t xml:space="preserve">โครงการปฐมนิเทศนักศึกษาใหม่ระดับบัณฑิต </t>
  </si>
  <si>
    <t>โครงการปัจฉิมนิเทศนักศึกษาระดับบัณฑิตศึกษา</t>
  </si>
  <si>
    <t>โครงการอบรมเชิงปฏิบัติการเพื่อพัฒนาทักษะด้านวิชาชีพเตรียมความพร้อมเพื่อเข้าสู่ตลาดแรงงาน</t>
  </si>
  <si>
    <t>087-6883101</t>
  </si>
  <si>
    <t>โครงการ วัยเรียน วัยใส รักอย่างไรไม่ให้เสี่ยง</t>
  </si>
  <si>
    <t>โครงการอนุรักษ์ทรัพยากรธรรมชาติและสิ่งแวดล้อมในพื้นที่ลุ่มแม่น้ำทะเลสาบสงขลา</t>
  </si>
  <si>
    <t>15.1.1</t>
  </si>
  <si>
    <t>โครงการสืบสานศิลปวัฒนธรรม</t>
  </si>
  <si>
    <t>โครงการสืบสานและการอนุรักษ์การละเล่นพื้นบ้านภาคใต้ของไทย</t>
  </si>
  <si>
    <t>อ.พรวดี
เพ็งสุวรรณ</t>
  </si>
  <si>
    <t>084-1946889</t>
  </si>
  <si>
    <t>โครงการปฏิบัติธรรมพัฒนาจิต เพื่อชีวิตและการเรียนรู้</t>
  </si>
  <si>
    <t>โครงการอนุรักษ์ประเพณี ของดีพื้นเมืองชาวใต้</t>
  </si>
  <si>
    <t>089-6589449</t>
  </si>
  <si>
    <t>15.4.1</t>
  </si>
  <si>
    <t>โครงการพัฒนาพื้นที่แหล่งเรียนรู้ อ.กระแสสินทร์ จ.สงขลา</t>
  </si>
  <si>
    <t>15.6.2</t>
  </si>
  <si>
    <t>โครงการสัมมนาเชิงปฏิบัติการปรับแผนกลยุทธ์</t>
  </si>
  <si>
    <t>น.ส.เสาวลักษณ์
ชัยกิจ</t>
  </si>
  <si>
    <t>089-6597716</t>
  </si>
  <si>
    <t>โครงการฝึกอบรมทักษะการใช้ภาษาอังกฤษระดับบัณฑิตศึกษา</t>
  </si>
  <si>
    <t>โครงการจัดทำวารสาร Business Administration ปีการศึกษา 2560</t>
  </si>
  <si>
    <t>ความพึงพอใจของผู้รับบริการไม่น้อยกว่าร้อยละ 80</t>
  </si>
  <si>
    <t>ข้อมูลข่าวสารของหน่วยงานได้รับการเผยแพร่ประชาสัมพันธ์ทำให้มหาวิทยาลัยเป็นที่รู้จักมากขึ้น</t>
  </si>
  <si>
    <t>นายเอกศักดิ์
สงสังข์</t>
  </si>
  <si>
    <t>085-6294404</t>
  </si>
  <si>
    <t>โครงการสัมมนาเชิงปฏิบัติการ การพิจารณา มคอ.3</t>
  </si>
  <si>
    <t>โครงการฝึกอบรม หลักสูตร"การพัฒนาศักยภาพบุคลากรเพื่อเพิ่มประสิทธิผลในการปฏิบัติงาน"</t>
  </si>
  <si>
    <t>น.ส.เกตสุดา
เพ็ชรนรินทร์</t>
  </si>
  <si>
    <t>084-7731140</t>
  </si>
  <si>
    <t>5.4.1</t>
  </si>
  <si>
    <t>โครงการอบรมเชิงปฏิบัติการ การใช้โปรแกรม Snart office</t>
  </si>
  <si>
    <t>น.ส.กิติต์ธัญญา
ติ้นไล่เดชาวัฒน์</t>
  </si>
  <si>
    <t>089-5970870</t>
  </si>
  <si>
    <t>โครงการปฐมนิเทศนักศึกษาก่อนออกฝึกงาน</t>
  </si>
  <si>
    <t>โครงการทำได้ ทำง่าย เพื่อเป็นผู้ประกอบการ</t>
  </si>
  <si>
    <t>089-6589499</t>
  </si>
  <si>
    <t>6.4.1</t>
  </si>
  <si>
    <t>โครงการอบรมสมรรถนะสาขาวิชาชีพ และสอบวัดประมวลความรู้</t>
  </si>
  <si>
    <t>ผศ.เบญจลักษณ์ เข้มคุ้ม</t>
  </si>
  <si>
    <t xml:space="preserve">โครงการฝึกอบรมนักศึกษาด้านมาตรฐานการบัญชี  </t>
  </si>
  <si>
    <t>อ.รักขิฏา
เอี่ยมวิจารณ์</t>
  </si>
  <si>
    <t>086-7834377</t>
  </si>
  <si>
    <t>โครงการสัมมนาแนวทางการทำวิทยานิพนธ์และการค้นคว้าอิสระระดับบัณฑิตศึกษา</t>
  </si>
  <si>
    <t>โครงการศึกษาดูงานต่างประเทศ ด้านการพัฒนาธุรกิจขนาดกลางและขนาดย่อม</t>
  </si>
  <si>
    <t>มีกิจกรรมแลกเปลี่ยนเรียนรู้ประสบการณ์/ทักษะวิชาชีพ/วิชาการภายในหน่วยงาน</t>
  </si>
  <si>
    <t xml:space="preserve">โครงการฝึกอบรมนักศึกษาด้านเทคนิคการสอบบัญชีภาษีอากร  </t>
  </si>
  <si>
    <t>อ.อาอีฉ๊ะ
บิลลาเต๊ะ</t>
  </si>
  <si>
    <t>086-5289725</t>
  </si>
  <si>
    <t xml:space="preserve">โครงการฝึกอบรมและศึกษาดูงานเพื่อสร้างจิตสำนึกด้านภาษี  </t>
  </si>
  <si>
    <t xml:space="preserve">โครงการวันนัดพบสถานประกอบการ และแนะแนวอาชีพ </t>
  </si>
  <si>
    <t>โครงการแข่งขันทักษะวิชาชีพบัญชีระดับประกาศนียบัตรวิชาชีพชั้นสูงในเขตพื้นที่ภาคใต้ ครั้งที่ 8</t>
  </si>
  <si>
    <t>087-2903114</t>
  </si>
  <si>
    <t>โครงการก้าวทันมาตรฐานการรายงานทางการเงินกับสภาวิชาชีพบัญชี</t>
  </si>
  <si>
    <t>โครงการอบรมเชิงปฏิบัติการทักษะการพิมพ์สัมผัส พิมพ์ดีดไทย อังกฤษ</t>
  </si>
  <si>
    <t>โครงการอบรมเชิงปฏิบัติการในหัวข้อ "เส้นทางสู่ความเป็นนักบริหารมืออาชีพ"</t>
  </si>
  <si>
    <t>อ.ภาคภูมิ 
บุญญาศรีรัตน์</t>
  </si>
  <si>
    <t>โครงการนิทรรศการวิชาการบริหารธุรกิจและสืบสานวัฒนธรรม ครั้งที่ 8</t>
  </si>
  <si>
    <t>089-9782221</t>
  </si>
  <si>
    <t>โครงการสัมมนาทางวิชาการและการแข่งขันทักษะทางวิชาการด้านบริหารธุรกิจ 9 มทร. ครั้งที่ 5</t>
  </si>
  <si>
    <t xml:space="preserve">โครงการแข่งขันทักษะวิชาการด้านสารสนเทศธุรกิจ </t>
  </si>
  <si>
    <t>085-8926572</t>
  </si>
  <si>
    <t>การพัฒนาผลิตภัณฑ์เค้กสอดไส้ครีมคัสตาร์ดจากเนื้อตาลสุก</t>
  </si>
  <si>
    <t>นางจินตนา  เจริญเนตรกุล</t>
  </si>
  <si>
    <t>089-4419540</t>
  </si>
  <si>
    <t>คณะศิลปศาสตร์</t>
  </si>
  <si>
    <t>นางฉัตรดาว  ไชยหล่อ</t>
  </si>
  <si>
    <t>081-4855803</t>
  </si>
  <si>
    <t>การพัฒนาสูตรมาตรฐานของผลิตภัณฑ์นมข้นหวานจากถั่วเหลืองข้าวโพด และน้ำผึ้ง</t>
  </si>
  <si>
    <t>ผศ.วิจิตรา   ค้ำไพโรจน์</t>
  </si>
  <si>
    <t>081-7985844</t>
  </si>
  <si>
    <t>นางสาวปวีณ์กร  สุรบรรณ์</t>
  </si>
  <si>
    <t>093-6201414</t>
  </si>
  <si>
    <t>การใช้ข้าวสังข์หยดในผลิตภัณฑ์ข้าวเกรียบ</t>
  </si>
  <si>
    <t>นายอภิวัน  สมบูรณ์ดำรงกุล</t>
  </si>
  <si>
    <t>081-6087457</t>
  </si>
  <si>
    <t>นางสาวมณฑิรา เกียรติถาวรนันท์</t>
  </si>
  <si>
    <t>081-9579306</t>
  </si>
  <si>
    <t>ผลของการฝึกพลัยโอเมตริกกับการฝึกแบบเกมส์โต๊ะเล็กที่มีต่อความคล่องตัวในนักกีฬาฟุตบอล</t>
  </si>
  <si>
    <t>นายยูโสบ  ดำเต๊ะ</t>
  </si>
  <si>
    <t>091-4616366</t>
  </si>
  <si>
    <t>ความคาดหวังและความพึงพอใจของนักท่องเที่ยวชาวมาเลเซียต่อผลิตภัณฑ์ทางการท่องเที่ยวจัวหวัดสงขลา</t>
  </si>
  <si>
    <t>นางสาววิชชุลดา  ไชยธานี</t>
  </si>
  <si>
    <t>088-5115368</t>
  </si>
  <si>
    <t>ประสิทธิภาพของแม่แบบในการพัฒนาทักษะการเขียนภาษาอังกฤษ : กรณีศึกษาของนักศึกษาวิชาเอกภาษาอังกฤษ คณะศิลปศาสตร์ มหาวิทยาลัยเทคโนโลยีราชมงคลศรีวิชัย</t>
  </si>
  <si>
    <t>Mr. Ryan Rommel Dominguez</t>
  </si>
  <si>
    <t>086-9641901</t>
  </si>
  <si>
    <t>พฤติกรรมการเรียนวิชาคณิตศาสตร์ของนักศึกษามหาวิทยาลัยเทคโนโลยีราชมงคลศรีวิชัย สงขลา</t>
  </si>
  <si>
    <t>นางสาวสมิหลา  คีรีศรี</t>
  </si>
  <si>
    <t>084-6665602</t>
  </si>
  <si>
    <t xml:space="preserve">โครงการการประชุมวิชาการด้านศิลปศาสตร์ของนักศึกษาระดับชาติ  </t>
  </si>
  <si>
    <t>น.ส.ปวีณา ลมลศรี</t>
  </si>
  <si>
    <t>090-9317462</t>
  </si>
  <si>
    <t>ออกแบบและผลิต อุปกรณ์-สิ่งของใช้ตกแต่ง โดยใช้ผ้าทอพื้นเมืองภาคใต้</t>
  </si>
  <si>
    <t>นายสุธรรม  มัควัลย์</t>
  </si>
  <si>
    <t>081-9590853</t>
  </si>
  <si>
    <t>นางชญาดา  เฉลียวพรหม</t>
  </si>
  <si>
    <t>084-0684964</t>
  </si>
  <si>
    <t>นายนพดล  โพชกำเหนิด</t>
  </si>
  <si>
    <t>086-6890920</t>
  </si>
  <si>
    <t>การพัฒนาเตาชีวมวลประหยัดพลังงานและบูรณาการการใช้ประโยชน์ในชุมชนทุ่งลาน</t>
  </si>
  <si>
    <t>นายสมบูรณ์   ประสงค์จันทร์</t>
  </si>
  <si>
    <t>086-6974524</t>
  </si>
  <si>
    <t>บทบาทของอาจารย์คณะศิลปศาสตร์ต่อการส่งเสริมคุณธรรม จริยธรรมแก่นักศึกษา</t>
  </si>
  <si>
    <t>นางสาวรวิวรรณ  พวงสอน</t>
  </si>
  <si>
    <t>089-6917250</t>
  </si>
  <si>
    <t>แนวทางการจัดการเรียนการสอนเพื่อการพัฒนาศักยภาพนักศึกษาให้สามารถแข่งขันในตลาดแรงงานของประชาคมเศรษฐกิจอาเซียนของคณาจารย์มหาวิทยาลัยเทคโนโลยีราชมงคลศรีวิชัย จ.สงขลา</t>
  </si>
  <si>
    <t>นางสาววิลาสินี  สุขกา</t>
  </si>
  <si>
    <t>092-2585637</t>
  </si>
  <si>
    <t>ศึกษาสาเหตุและแนวทางแก้ไขปัญหาการออกกลางคันของนักศึกษามหาวิทยาลัยเทคโนโลยีราชมงคลศรีวิชัย สงขลา</t>
  </si>
  <si>
    <t>นางรัชดา  เพ็ชร์ชระ</t>
  </si>
  <si>
    <t>086-2910593</t>
  </si>
  <si>
    <t>การสังเคราะห์อนุภาคนาโนเงินและการประยุกต์ใช้สำหรับการวิเคราะห์โลหะหนักโดยการตรวจวัดเชิงสี</t>
  </si>
  <si>
    <t>นายโกสินทร์  ทีปรักษพันธ์</t>
  </si>
  <si>
    <t>091-0498885</t>
  </si>
  <si>
    <t>ศึกษาและพัฒนาเชื้อเพลิงอัดแท่งจากมูลสัตว์</t>
  </si>
  <si>
    <t>นางสุปราณี  วุ่นศรี</t>
  </si>
  <si>
    <t>081-5390193</t>
  </si>
  <si>
    <t>การใช้ LINE เพื่อส่งเสริมให้นักศึกษาใช้ Tense ได้อย่างถูกต้อง</t>
  </si>
  <si>
    <t>ผศ.สุมณฑา  ดำรงเลาหพันธ์</t>
  </si>
  <si>
    <t>081-6988688</t>
  </si>
  <si>
    <t>การสกัดสารแทนนินจากไม้เคี่ยมที่ใช้ในการยืดอายุน้ำตาลโตนดสด</t>
  </si>
  <si>
    <t>ผศ.ณิชา  ประสงค์จันทร์</t>
  </si>
  <si>
    <t>080-5391323</t>
  </si>
  <si>
    <t>โครงการฝึกอบรมหลักสูตรระยะสั้นด้านอาหารและโภชนาการ</t>
  </si>
  <si>
    <t>น.ส.ปัญญรัศน์ ลือขจร</t>
  </si>
  <si>
    <t>095-0797007</t>
  </si>
  <si>
    <t>โครงการถ่ายทอดองค์ความรู้สู่งานบริการวิชาการเพื่อเสริมสร้างความเข้มแข็งชุมชนตะโหมด ปีที่ 2</t>
  </si>
  <si>
    <t>ผศ.ณิชา ประสงค์จันทร์</t>
  </si>
  <si>
    <t>กิจกรรมย่อยที่ 1 โครงการชุมชนตะโหมดสู่การพัฒนาการท่องเที่ยวอย่างยั่งยืน</t>
  </si>
  <si>
    <t>น.ส.วิชชุลดา ไชยธานี</t>
  </si>
  <si>
    <t xml:space="preserve">กิจกรรมย่อยที่ 2 โครงการอบรมให้ความรู้พื้นฐานเกี่ยวกับที่พักโฮมสเตย์ </t>
  </si>
  <si>
    <t>นางรัชดา เพ็ชร์ชระ</t>
  </si>
  <si>
    <t>กิจกรรมย่อยที่ 3 โครงการแปรรูปผลิตภัณฑ์จากใบชะมวงเพื่อสนับสนุนการท่องเที่ยว</t>
  </si>
  <si>
    <t>ผศ.พงษ์เทพ เกิดเนตร</t>
  </si>
  <si>
    <t>081-8916557</t>
  </si>
  <si>
    <t>กิจกรรมย่อยที่ 4 โครงการภาษาอังกฤษเพื่อการท่องเที่ยว</t>
  </si>
  <si>
    <t>น.ส.ธินัฐดา โกมล</t>
  </si>
  <si>
    <t>097-3952070</t>
  </si>
  <si>
    <t>กิจกรรมย่อยที่ 5 โครงการเสวนาสรุปผลการดำเนินงานสู่การปรับปรุงและพัฒนาแผนการดำเนินงาน</t>
  </si>
  <si>
    <t>น.ส.สุดา บินสุริยะ</t>
  </si>
  <si>
    <t>083-5335174</t>
  </si>
  <si>
    <t>โครงการพัฒนาและเพิ่มประสิทธิภาพปุ๋ยชีวภาพจากวัสดุเหลือใช้สู่มหาวิทยาลัยสีเขียว</t>
  </si>
  <si>
    <t>นายสมบูณร์ ประสงค์จันทร์</t>
  </si>
  <si>
    <t>นายจักรายุธ มุ่งศิริ</t>
  </si>
  <si>
    <t>086-6557925</t>
  </si>
  <si>
    <t>โครงการ Smart Tour Guide Challenge</t>
  </si>
  <si>
    <t>ความพึงพอใจของผู้รับบริการ ไม่น้อยกว่าร้อยละ 80</t>
  </si>
  <si>
    <t>น.ส.เศวตฉัตร นาคะชาต</t>
  </si>
  <si>
    <t>087-3599615</t>
  </si>
  <si>
    <t>โครงการปฐมนิเทศนักศึกษาฝึกงาน</t>
  </si>
  <si>
    <t>โครงการพัฒนาศักยภาพด้านความเป็นผู้นำของนักศึกษาหลักสูตรสาขาวิชาอาหารและโภชนาการ</t>
  </si>
  <si>
    <t>น.ส.ศิริวัลย์ พฤฒิวิลัย</t>
  </si>
  <si>
    <t>089-7359490</t>
  </si>
  <si>
    <t>โครงการปรับภูมิทัศน์บริเวณโดยรอบคณะศิลปศาสตร์</t>
  </si>
  <si>
    <t>มีพื้นที่ปรับปรุงภูมิทัศน์เพิ่มขึ้น อย่างน้อย 1 จุด</t>
  </si>
  <si>
    <t>ผู้เข้าร่วมโครงการมีความพึงพอใจต่อกิจกรรมโครงการ อย่างน้อยร้อยละ 80</t>
  </si>
  <si>
    <t>นายโกสินทร์ ทีปรักษพันธ์</t>
  </si>
  <si>
    <t>13.1.2</t>
  </si>
  <si>
    <t>ผู้เข้าร่วมโครงการมีความตระหนักในการทำนุบำรุงศิลปวัฒธรรมไทยและอนุรักษ์สิ่งแวดล้อม</t>
  </si>
  <si>
    <t>น.ส.ปวีณ์กร สุรบรรณ์</t>
  </si>
  <si>
    <t>15.2.1</t>
  </si>
  <si>
    <t>โครงการจัดทำฐานข้อมูลภูมิปัญญาท้องถิ่นบริเวณลุ่มน้ำทะเลสาบสงขลา : เพลงเรือแหลมโพธิ์</t>
  </si>
  <si>
    <t>นางเจริญขวัญ ลิ่มศิลา</t>
  </si>
  <si>
    <t>081-7388559</t>
  </si>
  <si>
    <t>โครงการเทิดพระเกียรติวันแม่แห่งชาติ</t>
  </si>
  <si>
    <t>น.ส.สุภารัตน์ คงประดิษฐ์</t>
  </si>
  <si>
    <t>080-7785673</t>
  </si>
  <si>
    <t>โครงการปฏิบัติธรรมเพื่อพ่อของแผ่นดิน</t>
  </si>
  <si>
    <t>น.ส.นราธร ส่งศรี</t>
  </si>
  <si>
    <t>081-3685295</t>
  </si>
  <si>
    <t>โครงการเปิดบ้านศิลปศาสตร์ รับขวัญ รวมใจ สานสายใยคุณธรรม</t>
  </si>
  <si>
    <t>โครงการอนุรักษ์ประเพณีสงกรานต์และการแข่งขันกีฬาพื้นบ้านไทย</t>
  </si>
  <si>
    <t>โครงการตรวจประเมินกิจกรรม 5 ส คณะศิลปศาสตร์</t>
  </si>
  <si>
    <t>รศ.ทรรศนีย์ คีรีศรี</t>
  </si>
  <si>
    <t>086-9271159</t>
  </si>
  <si>
    <t>โครงการพัฒนากิจกรรมศูนย์ภาษา</t>
  </si>
  <si>
    <t>ผู้เข้าร่วมโครงการมีความรู้ความเข้าใจและมีทักษะด้านภาษาและการสื่อสารเพิ่มมากขึ้น</t>
  </si>
  <si>
    <t>น.ส.กิตติยา พิศุทธางกูร</t>
  </si>
  <si>
    <t>083-9728002</t>
  </si>
  <si>
    <t xml:space="preserve">โครงการ Speaking Contest ครั้งที่ 12 </t>
  </si>
  <si>
    <t>โครงการพัฒนาทักษะด้านภาษาแก่นักศึกษา</t>
  </si>
  <si>
    <t>นายเมธัส พานิช</t>
  </si>
  <si>
    <t>089-6513843</t>
  </si>
  <si>
    <t>โครงการอบรมแนวทางการสอบวัดระดับ TOEIC</t>
  </si>
  <si>
    <t xml:space="preserve">โครงการอบรมภาษาและวัฒนธรรมจีน </t>
  </si>
  <si>
    <t>โครงการจัดทำจุลสารและสื่อประชาสัมพันธ์ คณะศิลปศาสตร์</t>
  </si>
  <si>
    <t>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</si>
  <si>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>น.ส.ศุภรดา พูนแก้ว</t>
  </si>
  <si>
    <t>089-1985904</t>
  </si>
  <si>
    <t>โครงการวันศิลปศาสตร์วิชาการ</t>
  </si>
  <si>
    <t>ผู้เข้าร่วมโครงการมีความพึงพอใจต่อความรู้ที่ได้รับจากนิทรรศการอย่างน้อยร้อยละ 80</t>
  </si>
  <si>
    <t>083-533-5174</t>
  </si>
  <si>
    <t>โครงการโภชนาการสัญจร</t>
  </si>
  <si>
    <t>น.ส.ภัชศิรีย์ เหล่าทอง</t>
  </si>
  <si>
    <t>088-2223626</t>
  </si>
  <si>
    <t>โครงการพัฒนาศักยภาพของอาจารย์ในสถานประกอบการ</t>
  </si>
  <si>
    <t>นางวิชชุลฎา ถาวโรจน์</t>
  </si>
  <si>
    <t>084-665-6296</t>
  </si>
  <si>
    <t xml:space="preserve">โครงการอบรมและศึกษาดูงานด้านศิลปศาสตร์ </t>
  </si>
  <si>
    <t>โครงการฝึกอบรมเพื่อเพิ่มสมรรถนะวิชาชีพด้านคหกรรมศาสตร์แก่นักศึกษา</t>
  </si>
  <si>
    <t>น.ส.จริยา ทรงพระ</t>
  </si>
  <si>
    <t>092-8827412</t>
  </si>
  <si>
    <t>โครงการ KM ในงานวิชาการและวิจัย</t>
  </si>
  <si>
    <t>ผศ.กุลดารา เพี่ยรเจริญ</t>
  </si>
  <si>
    <t>081-8983933</t>
  </si>
  <si>
    <t>โครงการแข่งขันกีฬาฟุตซอลคณะศิลปศาสตร์ ครั้งที่ 1</t>
  </si>
  <si>
    <t>นายยูโสบ ดำเต๊ะ</t>
  </si>
  <si>
    <t>5.6.1</t>
  </si>
  <si>
    <t xml:space="preserve">โครงการ The Voice RMUTSV การประกวดร้องเพลงภาษาต่างประเทศ </t>
  </si>
  <si>
    <t xml:space="preserve">โครงการแข่งขันทักษะทางวิชาการเพื่อส่งเสริมความเป็นเลิศของนักศึกษาคณะศิลปศาสตร์ </t>
  </si>
  <si>
    <t>น.ส.จุฑารัตน์ เพ็งลักษ์</t>
  </si>
  <si>
    <t>082-4388665</t>
  </si>
  <si>
    <t>โครงการแข่งขันทักษะการใช้ภาษาไทย ระดับปริญญาตรี</t>
  </si>
  <si>
    <t>ผศ.ภณิดา จิตนุกูล</t>
  </si>
  <si>
    <t>089-5955589</t>
  </si>
  <si>
    <t>โครงการนิทรรศการแสดงผลงานวิชาการและแข่งขันด้านการโรงแรม</t>
  </si>
  <si>
    <t>น.ส.รวิวรรณ พวงสอน</t>
  </si>
  <si>
    <t>โครงการฝึกปฏิบัติงานการท่องเที่ยว</t>
  </si>
  <si>
    <t>ผศ.กุลดารา เพียรเจริญ</t>
  </si>
  <si>
    <t xml:space="preserve">โครงการ Business Plan for Hospitality Industry </t>
  </si>
  <si>
    <t>โครงการ Tourism Quiz</t>
  </si>
  <si>
    <t>08-85115368</t>
  </si>
  <si>
    <t>โครงการพัฒนาบุคลิกภาพ Be You Be Unique</t>
  </si>
  <si>
    <t>น.ส.วิมภัทรา เม่งช่วย</t>
  </si>
  <si>
    <t>086-128866</t>
  </si>
  <si>
    <t>โครงการมุมมองการถ่ายภาพท่องเที่ยว</t>
  </si>
  <si>
    <t>ผศ.ธารินทร์ มานีมาน</t>
  </si>
  <si>
    <t>084-25055452</t>
  </si>
  <si>
    <t xml:space="preserve">โครงการศักยภาพนักศึกษาหลักสูตรสาขาธุรกิจคหกรรมศาสตร์ </t>
  </si>
  <si>
    <t>092-827412</t>
  </si>
  <si>
    <t>โครงการสุขภาพดีด้วยโภชนาการ</t>
  </si>
  <si>
    <t>นายนรินทร์ภพ ช่วยการ</t>
  </si>
  <si>
    <t>097-1405193</t>
  </si>
  <si>
    <t>โครงการพัฒนาศักยภาพนักศึกษาและศิษย์เก่า "ศิลปะประดิษฐ์ไทยในเชิงธุรกิจ"</t>
  </si>
  <si>
    <t>นางฉัตรดาว ไชยหล่อ</t>
  </si>
  <si>
    <t>โครงการพัฒนาทักษะวิชาการคณะศิลปศาสตร์ 9 มทร.</t>
  </si>
  <si>
    <t>โครงการคลินิกวิชาการ</t>
  </si>
  <si>
    <t>นางไพพรรณ มุ่งศิริ</t>
  </si>
  <si>
    <t>086-5982409</t>
  </si>
  <si>
    <t>นายจุรายุ สงเคราะห์</t>
  </si>
  <si>
    <t>น.ส.วรรษวดี แก้วประพันธ์</t>
  </si>
  <si>
    <t>084-8565769</t>
  </si>
  <si>
    <t>ร.ต.หญิงจุฑาฎา เทพวรรณ</t>
  </si>
  <si>
    <t>086-2979138</t>
  </si>
  <si>
    <t>น.ส.สุปราณี วุ่นศรี</t>
  </si>
  <si>
    <t>โครงการ Energy Planning Gang  สำนึกอนุรักษ์พลังงาน</t>
  </si>
  <si>
    <t>นายพลชัย ขาวนวล</t>
  </si>
  <si>
    <t>089-6535235</t>
  </si>
  <si>
    <t>7.2.3</t>
  </si>
  <si>
    <t>มิ.ย.60</t>
  </si>
  <si>
    <t>คณะสถาปัตยกรรมศาสตร์</t>
  </si>
  <si>
    <t>ผู้เข้าร่วมโครงการได้รับรางวัลจากการประกวดแข่งขันอย่างน้อย 1 รางวัล</t>
  </si>
  <si>
    <t xml:space="preserve"> ก.พ.60</t>
  </si>
  <si>
    <t>โครงการค่ายเยาวชนอนุรักษ์ศิลปวัฒนธรรม</t>
  </si>
  <si>
    <t>พ ย.59</t>
  </si>
  <si>
    <t xml:space="preserve">น.ส.เด่นเดือน  ปัญญาดา </t>
  </si>
  <si>
    <t>089-655-5490</t>
  </si>
  <si>
    <t>โครงการอบรมการแทงหยวกเพื่อสืบสานประเพณีชักพระ</t>
  </si>
  <si>
    <t>ก.พ.60</t>
  </si>
  <si>
    <t>น.ส.อิงอร  เพ็ชรเขียว</t>
  </si>
  <si>
    <t>089-719-7896</t>
  </si>
  <si>
    <t>โครงการศึกษาแหล่งศิลปวัฒนธรรม</t>
  </si>
  <si>
    <t>ม.ค.60</t>
  </si>
  <si>
    <t>นายเอกพงษ์  คงฉาง</t>
  </si>
  <si>
    <t>083-058-8186</t>
  </si>
  <si>
    <t>โครงการศึกษาและฝึกปฏิบัติจากแหล่งเรียนรู้ภูมิปัญญาพื้นถิ่นด้านสิ่งทอ</t>
  </si>
  <si>
    <t>ก ค.60</t>
  </si>
  <si>
    <t>น.ส.วรสุดา  ขวัญสุวรรณ</t>
  </si>
  <si>
    <t>093-713-3243</t>
  </si>
  <si>
    <t>ผู้เข้าร่วมโครงการมีความตระหนักในการทำนุบำรุงศิลปวัฒนธรรมไทย และร่วมอนุรักษ์สิ่งแวดล้อม</t>
  </si>
  <si>
    <t>พ ค.60</t>
  </si>
  <si>
    <t>ผศ.ปิยาภรณ์  อรมุต</t>
  </si>
  <si>
    <t>088-782-3563</t>
  </si>
  <si>
    <t>โครงการฝึกอบรมเชิงปฏิบัติการให้ความรู้และพัฒนาบุคลิกภาพเพื่องานแฟชั่น สัปดาห์วิชาการ</t>
  </si>
  <si>
    <t>นางตะวัน ตนยะแหละ</t>
  </si>
  <si>
    <t>081-096-1595</t>
  </si>
  <si>
    <t>โครงการ “รักษ์ชะแล้” กิจกรรมเพื่อวัฒนธรรม</t>
  </si>
  <si>
    <t>กิจกรรมย่อยที่ 1 โครงการ รักษ์ผัง รักษ์ชุมชนชะแล้</t>
  </si>
  <si>
    <t>ก.ค. 60</t>
  </si>
  <si>
    <t>นายสุรวัช  หมู่เก็ม</t>
  </si>
  <si>
    <t>083-193-0136</t>
  </si>
  <si>
    <t>กิจกรรมย่อยที่ 2 โครงการพัฒนาศักยภาพด้านการท่องเที่ยว “สร้าง สื่อ เด็ก รักษ์ชะแล้”</t>
  </si>
  <si>
    <t>น.ส.งามเพชร อัมพรวัฒนพงศ์</t>
  </si>
  <si>
    <t>089-463-4204</t>
  </si>
  <si>
    <t>กิจกรรมย่อยที่ 3 โครงการเพิ่มมูลค่าด้วยการพัฒนาผลิตภัณฑ์ OTOP : ผลิตภัณฑ์ หัตถกรรมของที่ระลึก</t>
  </si>
  <si>
    <t>น.ส.อภิฤดี  อนันตพันธ์</t>
  </si>
  <si>
    <t>089-789-4611</t>
  </si>
  <si>
    <t>กิจกรรมย่อยที่ 4 โครงการจิตรกรรมเพื่อชุมชน</t>
  </si>
  <si>
    <t>นายสาโรจน์  มีพวกมาก</t>
  </si>
  <si>
    <t>084-499-5187</t>
  </si>
  <si>
    <t>กิจกรรมย่อยที่ 5 โครงการเสวนารายงานผลการดำเนินงานสู่การปรับปรุงและพิจารณาแผนการดำเนินงาน</t>
  </si>
  <si>
    <t xml:space="preserve"> ส.ค. 60</t>
  </si>
  <si>
    <t>โครงการพัฒนาบุคลิกภาพเพื่อออกสู่ตลาดแรงงาน</t>
  </si>
  <si>
    <t>ผู้เข้าร่วมโครงการสามารถนำความรู้ไปใช้ได้ในระดับมาก</t>
  </si>
  <si>
    <t xml:space="preserve"> พ.ค.60</t>
  </si>
  <si>
    <t>ผศ. ปิยาภรณ์ อรมุต</t>
  </si>
  <si>
    <t>12</t>
  </si>
  <si>
    <t>12.2</t>
  </si>
  <si>
    <t>โครงการส่งเสริมนักศึกษาสู่คุณธรรมจริยธรรม ประจำปี 2560</t>
  </si>
  <si>
    <t>นายปราโมท  ปัตตา</t>
  </si>
  <si>
    <t>083-652-3856</t>
  </si>
  <si>
    <t>12.2.2</t>
  </si>
  <si>
    <t xml:space="preserve"> พ ค .60</t>
  </si>
  <si>
    <t>12.4.1</t>
  </si>
  <si>
    <t>น.ส.เจนจิรา  ขุนทอง</t>
  </si>
  <si>
    <t>086-960-2490</t>
  </si>
  <si>
    <t xml:space="preserve"> พ.ย.59</t>
  </si>
  <si>
    <t>น.ส.เจนจิรา   ขุนทอง</t>
  </si>
  <si>
    <t>โครงการจัดแสดงผลงานวิทยานิพนธ์สถาปัตยกรรม</t>
  </si>
  <si>
    <t>โครงการร่วมจัดแสดงผลงานนักศึกษาและศึกษาดูงานสถาปนิก 60</t>
  </si>
  <si>
    <t>เม.ย.60</t>
  </si>
  <si>
    <t>โครงการจัดแสดงผลงานแฟชั่นนิพนธ์สำหรับนักศึกษาสาขาวิชาการออกแบบแฟชั่นและสิ่งทอ</t>
  </si>
  <si>
    <t>น.ส.สิริมา  สัตยาธาร</t>
  </si>
  <si>
    <t>084-997-4176</t>
  </si>
  <si>
    <t>โครงการฝึกอบรมการเป็นอาจารย์ที่ปรึกษา</t>
  </si>
  <si>
    <t>อย่างน้อย ร้อยละ 80 ของผู้เข้าร่วมโครงการได้รับความรู้เพิ่มขึ้น</t>
  </si>
  <si>
    <t xml:space="preserve"> ธ ค 59</t>
  </si>
  <si>
    <t>นายเสริมศักดิ์  สัญญาโณ</t>
  </si>
  <si>
    <t>081-897-2480</t>
  </si>
  <si>
    <t>5</t>
  </si>
  <si>
    <t>5.2</t>
  </si>
  <si>
    <t>โครงการส่งเสริมและสนับสนุนการผลิตตำรา</t>
  </si>
  <si>
    <t>โครงการนิทรรศการศิลปกรรมร่วมสมัยสร้างสรรค์สัญจร</t>
  </si>
  <si>
    <t>น.ส.พรสวรรค์  จันทร์สุข</t>
  </si>
  <si>
    <t>089-872-5719</t>
  </si>
  <si>
    <t>โครงการอบรมเชิงปฏิบัติการและศึกษาดูงานการพัฒนาองค์กร</t>
  </si>
  <si>
    <t>นายศุภชัย  ศรีขวัญแก้ว</t>
  </si>
  <si>
    <t>084-195-3351</t>
  </si>
  <si>
    <t>5.4</t>
  </si>
  <si>
    <t>โครงการพัฒนาคุณภาพชีวิตและสร้างจิตสำนึกที่ดีต่อองค์กร</t>
  </si>
  <si>
    <t>ส.ค.60</t>
  </si>
  <si>
    <t>โครงการประชุมเชิงปฏิบัติการเพื่อรับรองปริญญาจากสภาสถาปนิก</t>
  </si>
  <si>
    <t>น.ส.มัลลิกา   ปู่เพ็ชร์</t>
  </si>
  <si>
    <t>086-287-8436</t>
  </si>
  <si>
    <t>โครงการอบรมเชิงปฏิบัติการศิลปกรรมจากแหล่งเรียนรู้ทางธรรมชาติ</t>
  </si>
  <si>
    <t>เม. ย 60</t>
  </si>
  <si>
    <t>นายบูชา     ผกากรอง</t>
  </si>
  <si>
    <t>086-272-4152</t>
  </si>
  <si>
    <t>6</t>
  </si>
  <si>
    <t xml:space="preserve">โครงการอบรมเชิงปฏิบัติการและศึกษาดูงานด้านสถาปัตยกรรม  </t>
  </si>
  <si>
    <t xml:space="preserve"> มี ค.60</t>
  </si>
  <si>
    <t xml:space="preserve">โครงการนิทรรศการคณะสถาปัตยกรรมศาสตร์ </t>
  </si>
  <si>
    <t>นายพิษณุ  อนุชาญ</t>
  </si>
  <si>
    <t>080-973-8686</t>
  </si>
  <si>
    <t xml:space="preserve">โครงการสัปดาห์วิชาการแข่งขันทักษะ </t>
  </si>
  <si>
    <t>พ.ย.59</t>
  </si>
  <si>
    <t>น.ส.รอฮานา  แวดอเลาะห์</t>
  </si>
  <si>
    <t>091-185-4235</t>
  </si>
  <si>
    <t>โครงการสัมมนาเชิงปฏิบัติการวิทยานิพนธ์สถาปัตยกรรม</t>
  </si>
  <si>
    <t>โครงการสัมมนาเชิงปฏิบัติการตรวจงานโครงการงานผังเมือง</t>
  </si>
  <si>
    <t>พ.ค.60</t>
  </si>
  <si>
    <t>น.ส.นนทรส  ภัคมาน</t>
  </si>
  <si>
    <t>085-072-6101</t>
  </si>
  <si>
    <t>โครงการการผังเมืองสัญจรพื้นที่ชุมชนเมืองตัวอย่าง หัวข้อ “เรียนบ้าน รู้เมือง”</t>
  </si>
  <si>
    <t xml:space="preserve">โครงการสัมมนาสัญจร "สงขลาเมืองรถถีบ" </t>
  </si>
  <si>
    <t>นายปราณระฟ้า พรหมประวัติ</t>
  </si>
  <si>
    <t>083-197-8412</t>
  </si>
  <si>
    <t>โครงการฝันตามคิดสู่ชีวิตดีไซน์</t>
  </si>
  <si>
    <t>โครงการสัมมนาเชิงปฏิบัติการสร้างสรรค์ผลงานการออกแบบแฟชั่นนิพนธ์</t>
  </si>
  <si>
    <t>โครงการสัมมนาเชิงปฏิบัติการพัฒนาแบบตัดสร้างสรรค์เพื่องานแฟชั่น</t>
  </si>
  <si>
    <t>น.ส.อารีนา  อีสามะ</t>
  </si>
  <si>
    <t>085-587-0939</t>
  </si>
  <si>
    <t>โครงการเรียนรู้อยู่ร่วม</t>
  </si>
  <si>
    <t>ผู้เข้าร่วมโครงการสามารถนำความรู้ไปใช้ได้ในระดับดีมาก</t>
  </si>
  <si>
    <t>น.ส.เด่นเดือน  ปัญญาดา</t>
  </si>
  <si>
    <t xml:space="preserve">โครงการสัมมนาการอนุรักษ์พลังงานในอาคาร </t>
  </si>
  <si>
    <t>นางสาทินี  วัฒนกิจ</t>
  </si>
  <si>
    <t>089-206-1151</t>
  </si>
  <si>
    <t>นายณัฐวุฒิ    สุภารัตน์</t>
  </si>
  <si>
    <t>คณะครุศาสตร์อุตสาหกรรมและเทคโนโลยี</t>
  </si>
  <si>
    <t xml:space="preserve">นายพิชิต      เพ็งสุวรรณ       </t>
  </si>
  <si>
    <t>สเก็ตบอร์ดฟื้นฟูการเคลื่อนไหวแขน</t>
  </si>
  <si>
    <t>นายกระวี    อนนตรี</t>
  </si>
  <si>
    <t>เครื่องช่วยเดิน</t>
  </si>
  <si>
    <t>นายกรภัทร     เฉลิมวงศ์</t>
  </si>
  <si>
    <t>086-5257155</t>
  </si>
  <si>
    <t>นายอรุณ       สุขแก้ว</t>
  </si>
  <si>
    <t xml:space="preserve">นางสาวมณฑนรรห์  วัฒนกุล  </t>
  </si>
  <si>
    <t>088-3991917</t>
  </si>
  <si>
    <t>นายจักรกฤษฎ์แก้วประเสริฐ</t>
  </si>
  <si>
    <t>089-9733927</t>
  </si>
  <si>
    <t xml:space="preserve">การพัฒนาแบบทดสอบวัดคุณลักษณะความเป็นครูอาชีวศึกษา </t>
  </si>
  <si>
    <t>นางสาวฉารีฝ๊ะ   หัดยี</t>
  </si>
  <si>
    <t>091-0471787</t>
  </si>
  <si>
    <t xml:space="preserve">การพัฒนาหนังสือออนไลน์โดยใช้เทคนิคอินโฟกราฟิก เรื่องข้อบังคับมหาวิทยาลัยเทคโนโลยีราชมงคลศรีวิชัย สำหรับนักศึกษาระดับปริญญาตรี
</t>
  </si>
  <si>
    <t>นายกรวิทย์   จันทร์พูล</t>
  </si>
  <si>
    <t xml:space="preserve">การสร้างและหาประสิทธิภาพชุดการสอน เรื่อง การเริ่มเดินมอเตอร์ไฟฟ้าเหนี่ยวนำ 3 เฟส 
</t>
  </si>
  <si>
    <t>นางสาวฤทัย  ประทุมทอง</t>
  </si>
  <si>
    <t>097-3458802</t>
  </si>
  <si>
    <t>ศึกษาปัจจัยที่เหมาะสมสำหรับการเชื่อมเหล็กกล้าไร้สนิมเกรด 304 และ เกรด 316 ด้วยกรรมวิธีการเชื่อมทิกระบบน็อตเซิลสองชั้นสำหรับงานอุตสาหกรรม</t>
  </si>
  <si>
    <t xml:space="preserve">นายจรัญ    ธรรมใจ    </t>
  </si>
  <si>
    <t xml:space="preserve">การผลิตเชื้อเพลิงชีวมวลอัดเม็ดจากใบยางพารา กิ่งยางพารา และ
ขี้เลื่อยยางพาราโดยใช้แป้งเปียกเป็นตัวประสาน
</t>
  </si>
  <si>
    <t>นายจักรพงษ์   จิตต์จำนงค์</t>
  </si>
  <si>
    <t>โครงการให้บริการทางวิชาการด้านวิทยาศาสตร์และเทคโนโลยีเพื่อความยั่งยืนของชุมชนท่าหิน อ.สทิงพระ จ.สงขลา ปีที่ 5</t>
  </si>
  <si>
    <t>มี.ค.60</t>
  </si>
  <si>
    <t>อ.จรัญ  ธรรมใจ</t>
  </si>
  <si>
    <t>089-6580474</t>
  </si>
  <si>
    <t>10.</t>
  </si>
  <si>
    <t xml:space="preserve">10.1 </t>
  </si>
  <si>
    <t xml:space="preserve">10.1.3 </t>
  </si>
  <si>
    <t>กิจกรรมย่อยที่ 1 โครงการออกแบบและปรับปรุงเว็บไซต์ประชาสัมพันธ์ชุมชนท่าหิน อำเภอสทิงพระ จังหวัดสงขลา</t>
  </si>
  <si>
    <t>10</t>
  </si>
  <si>
    <t>10.1</t>
  </si>
  <si>
    <t xml:space="preserve">กิจกรรมย่อยที่ 3 โครงการผลิต pocket book ถอดบทเรียนการบริการวิชาการวิถี โหนด นา เล </t>
  </si>
  <si>
    <t>กิจกรรมย่อยที่ 4 โครงการพัฒนาเครื่องยีน้ำตาลโตนดผง</t>
  </si>
  <si>
    <t xml:space="preserve">กิจกรรมย่อยที่ 5 โครงการเสวนาแลกเปลี่ยนเรียนรู้แนวปฏิบัติที่ดีด้านบริการวิชาการสู่ชุมชนอย่างยั่งยืน               </t>
  </si>
  <si>
    <t>โครงการแข่งขันกีฬาศึกษาศาสตร์ - ครุศาสตร์เกมส์ ครั้งที่ 6</t>
  </si>
  <si>
    <t>ผู้เข้าร่วมโครงการทุกคนบอกประเด็นความรู้หรือประสบการณ์ที่ได้รับเพิ่มขึ้น อย่างน้อย 1 เรื่อง</t>
  </si>
  <si>
    <t xml:space="preserve">ผู้เข้าร่วมโครงการได้รับรางวัลจากการประกวด แข่งขัน อย่างน้อย 1 รางวัล                    </t>
  </si>
  <si>
    <t>ก.พ..60</t>
  </si>
  <si>
    <t>อ.ฐาปนิค  ตีระพันธ์</t>
  </si>
  <si>
    <t>082-8289801</t>
  </si>
  <si>
    <t>12.</t>
  </si>
  <si>
    <t>ผู้เข้าร่วมโครงการได้รับรางวัลการประกวด แข่งขัน อย่างน้อย 1 รางวัล</t>
  </si>
  <si>
    <t>อ.ฐาปนิก  ตีระพันธ์</t>
  </si>
  <si>
    <t>โครงการถ่ายทอดความรู้จากศิษย์เก่าสู่ศิษย์ปัจุบัน</t>
  </si>
  <si>
    <t>อ.ณัฐวุฒิ  สุภารัตน์</t>
  </si>
  <si>
    <t>084-1946819</t>
  </si>
  <si>
    <t>ผู้เข้าร่วมโครงการทุกคนบอกประเด็นความรู้ หรือประสบการณ์ที่ได้รับเพิ่มขึ้นอย่างน้อย 1 เรื่อง</t>
  </si>
  <si>
    <t>ผู้เข้าร่วมโครงการได้รับรางวัลจากการประกวดแข่งขัน อย่างน้อย 1 รางวัล</t>
  </si>
  <si>
    <t>อ.กรวิทย์  จันทร์พูล</t>
  </si>
  <si>
    <t>080-7154767</t>
  </si>
  <si>
    <t xml:space="preserve">ผู้เข้าร่วมโครงการสามารถนำความรู้ไปใช้ประโยชน์ได้อยู่ในระดับมาก                       </t>
  </si>
  <si>
    <t>อ.วรลักษณ์  บัวบุศ</t>
  </si>
  <si>
    <t>087-8373297</t>
  </si>
  <si>
    <t>โครงการรักกันมั่น วันต้อนรับวัยใสอย่างสร้างสรรค์</t>
  </si>
  <si>
    <t>มิ.ย..60</t>
  </si>
  <si>
    <t>อ.มณฑนรรห์  วัฒนกุล</t>
  </si>
  <si>
    <t>โครงการประชุมเครือข่ายผู้ปกครองนักศึกษา</t>
  </si>
  <si>
    <t xml:space="preserve">โครงการประชุมสัมมนาเชิงปฏิบัติการปรับแผนกลยุทธ์ แผนปฏิบัติงานประจำปีและบริหารความเสี่ยง </t>
  </si>
  <si>
    <t>อ.นลพรรณ  ขันติกุลานนท์</t>
  </si>
  <si>
    <t>090-9717551</t>
  </si>
  <si>
    <t>โครงการปลูกจิตสำนึกสาธารณะ</t>
  </si>
  <si>
    <t>อ.ณัฐพงษ์  หมันหลี</t>
  </si>
  <si>
    <t>074-317180</t>
  </si>
  <si>
    <t>15</t>
  </si>
  <si>
    <t>15.3</t>
  </si>
  <si>
    <t>ความพึงพอใจของผู้เข้าร่วมโครงการ  ไม่น้อยกว่าร้อยละ  80</t>
  </si>
  <si>
    <t>อ.จักรพงษ์  จิตจำนงค์</t>
  </si>
  <si>
    <t>085-9219559</t>
  </si>
  <si>
    <t xml:space="preserve">โครงการอนุรักษ์ประเพณีสงกรานต์และงานรดน้ำดำหัว  </t>
  </si>
  <si>
    <t>พ..ค.60</t>
  </si>
  <si>
    <t>โครงการวันครูครั้งที่ 6</t>
  </si>
  <si>
    <t>ผู้เข้าร่วมโครงการมีความตระหนักในการทำนุบำรุงศิลปวัฒนธรรมไทย และอนุรักษ์สิ่งแวดล้อม</t>
  </si>
  <si>
    <t>นายอนุกูล  นันทพุธ</t>
  </si>
  <si>
    <t>080-6931449</t>
  </si>
  <si>
    <t>โครงการจัดทำสื่อประชาสัมพันธ์คณะครุศาสตร์อุตสาหกรรมและเทคโนโลยี</t>
  </si>
  <si>
    <t>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</si>
  <si>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>ธ.ค.59</t>
  </si>
  <si>
    <t>อ.อาลาวัย์  ฮะซานี</t>
  </si>
  <si>
    <t>089-2084227</t>
  </si>
  <si>
    <t>3.</t>
  </si>
  <si>
    <t xml:space="preserve">3.1 </t>
  </si>
  <si>
    <t xml:space="preserve">3.1.1  </t>
  </si>
  <si>
    <t xml:space="preserve">โครงการพัฒนาทักษะด้านวิชาชีพในสถานประกอบการ </t>
  </si>
  <si>
    <t>ผู้เข้าร่วมโครงการได้รับการพัฒนาทักษะวิชาชีพเฉพาะทาง และเพิ่มความเชี่ยวชาญในวิชาชีพมากขึ้น</t>
  </si>
  <si>
    <t>ก.ค.60</t>
  </si>
  <si>
    <t>อ.ขจรศักดิ์  พงศ์ธนา</t>
  </si>
  <si>
    <t>081-5414299</t>
  </si>
  <si>
    <t>5.</t>
  </si>
  <si>
    <t xml:space="preserve">5.2 </t>
  </si>
  <si>
    <t xml:space="preserve">5.2.1 </t>
  </si>
  <si>
    <t xml:space="preserve">โครงการแลกเปลี่ยนเรียนรู้การเป็นอาจารย์ที่ปรึกษาและการแนะแนว  </t>
  </si>
  <si>
    <t>ก.ค..60</t>
  </si>
  <si>
    <t>โครงการพัฒนาศักยภาพอาจารย์ผู้สอน</t>
  </si>
  <si>
    <t>อ.ฉารีฝ๊ะ  หัดยี</t>
  </si>
  <si>
    <t>โครงการสัมมนาเชิงปฏิบัติการการจัดการความรู้ของการทำงานอย่างมีประสิทธิภาพประจำปีงบประมาณ 2560</t>
  </si>
  <si>
    <t xml:space="preserve">ผู้เข้าร่วมโครงการสามารถนำความรู้ไปใช้ประโยชน์ได้อยู่ในระดับมาก                                  </t>
  </si>
  <si>
    <t>โครงการศึกษาดูงานเพื่อเพิ่มประสิทธิภาพการบริหารจัดการของบุคลากร</t>
  </si>
  <si>
    <t>มีกิจกรรมแลกเปลี่ยนเรียนรู้ประสบการณ์ทักษะวิชาชีพ/วิชาการ การบริการในหน่วยงาน</t>
  </si>
  <si>
    <t>โครงการเตรียมความพร้อมนักศึกษาฝึกประสบการณ์วิชาชีพครู</t>
  </si>
  <si>
    <t>อ.ฤทัย  ประทุมทอง</t>
  </si>
  <si>
    <t>6.2</t>
  </si>
  <si>
    <t>โครงการปฐมนิเทศนักศึกษาสำหรับการฝึกงานในสถานประกอบการ</t>
  </si>
  <si>
    <t>อ.อรุณ  สุขแก้ว</t>
  </si>
  <si>
    <t>084-1942744</t>
  </si>
  <si>
    <t xml:space="preserve">โครงการเสวนาสถานศึกษาเครือข่ายการฝึกประสบการณ์วิชาชีพครู </t>
  </si>
  <si>
    <t>โครงการศึกษาดูงานสถานประกอบการของนักศึกษา</t>
  </si>
  <si>
    <t>อ.อภิรพ  แก้วมาก</t>
  </si>
  <si>
    <t>089-7363235</t>
  </si>
  <si>
    <t xml:space="preserve">โครงการฝึกอบรมนักศึกษาเพื่อทดสอบมาตรฐานฝีมือแรงงาน </t>
  </si>
  <si>
    <t>ผู้เข้าร่าวมโครงการสามารถนำความรู้ไปใช้ประโยชน์ได้อยู่ในระดับมาก</t>
  </si>
  <si>
    <t>โครงการแข่งขัน Teaching Academe 2017 ครั้งที่ 6</t>
  </si>
  <si>
    <t>อ.บุษราคัม  ทองเพชร</t>
  </si>
  <si>
    <t>095-4416601</t>
  </si>
  <si>
    <t>โครงการสัปดาห์วิชาการ “IndED Fair 2017”</t>
  </si>
  <si>
    <t>ผู้เข้าร่วมโครงการทุกคนบอกประเด็นความรู้หรือประสบการณ์ที่ได้รับเพิ่มขึ้นอย่างน้อย 1  เรื่อง</t>
  </si>
  <si>
    <t>โครงการประกวดงานวิจัยของนักศึกษาคณะครุศาสตร์อุตสาหกรรมและเทคโนโลยี</t>
  </si>
  <si>
    <t>ผู้เข้าร่วมโครงการได้รับรับรางวัลจากการประกวด แข่งขัน อย่างน้อย 1 รางวัล</t>
  </si>
  <si>
    <t xml:space="preserve">โครงการแข่งขันหุ่นยนต์ซูโม่ มอ.วิชาการ </t>
  </si>
  <si>
    <t>ผู้เข้าร่วมโครงการได้รับรางวัลจากการประกวด แข่งขันอย่างน้อย 1 รางวัล</t>
  </si>
  <si>
    <t>อ.กรภัทร  เฉลิมวงศ์</t>
  </si>
  <si>
    <t>โครงการศึกษาดูงานในสถานประกอบการกลุ่มอุตสาหกรรมปิโตรเลียม</t>
  </si>
  <si>
    <t>อ.จุฑามาศ  จันโททัย</t>
  </si>
  <si>
    <t>085-3726400</t>
  </si>
  <si>
    <t xml:space="preserve">โครงการ Pre-Teaching Academy </t>
  </si>
  <si>
    <t>ผู้เข้าร่วมโครงการได้รับความรู้ /พัฒนาทักษะเพิ่มขึ้น</t>
  </si>
  <si>
    <t>โครงการ "คลินิกวิจัย วิทยาลัยรัตภูมิ" ปี 2</t>
  </si>
  <si>
    <t>นายศุภกร  แก้วละเอียด</t>
  </si>
  <si>
    <t>086-9569645</t>
  </si>
  <si>
    <t>วิทยาลัยรัตภูมิ</t>
  </si>
  <si>
    <t>นางพัชรินทร์  บุญนุ่น</t>
  </si>
  <si>
    <t>094-5950009</t>
  </si>
  <si>
    <t>วิถีชีวิตเศรษฐกิจพอเพียงของชุมชนบ้านควนรู อำเภอรัตภูมิ จังหวัดสงขลา</t>
  </si>
  <si>
    <t>นางอำมรรัตน์  คงกะโชติ</t>
  </si>
  <si>
    <t>087-0484629</t>
  </si>
  <si>
    <t>ศึกษาวิถีข้าวที่ส่งผลต่อวิถีไทยภาคใต้</t>
  </si>
  <si>
    <t xml:space="preserve"> นายอัมรินทร์  สันตินิยมภักดี</t>
  </si>
  <si>
    <t>089-4666145</t>
  </si>
  <si>
    <t>ระบบผลิตไบโอดีเซลจากน้ำมันปาล์มดิบโดยใช้ตัวเร่งปฏิกิริยาวิวิธพันธุ์ชนิดเซรามิกพรุนด้วยถังปฏิกิริยาแบบแพ็คคอลัมน์เพื่อชุมชน</t>
  </si>
  <si>
    <t>นางอาริษา  โสภาจารย์</t>
  </si>
  <si>
    <t>086-2973340</t>
  </si>
  <si>
    <t>ปัจจัยทางการตลาดที่มีผลต่อกลุ่มนักท่องเที่ยวที่เลือกท่องเที่ยวและเลือกใช้บริการที่พักของสถานประกอบการในหมู่เกาะตะรุเตา</t>
  </si>
  <si>
    <t>นายณัฐิรงค์  กฤตานนท์</t>
  </si>
  <si>
    <t>087-5038909</t>
  </si>
  <si>
    <t>การเพิ่มประสิทธิภาพในการใช้งานโทรศัพท์ระหว่างระบบอนาล็อกและดิจิตอลโดยใช้โปรแกรม Elastix</t>
  </si>
  <si>
    <t>นายวันประชา  นวนสร้อย</t>
  </si>
  <si>
    <t>089-1710764</t>
  </si>
  <si>
    <t>การพัฒนาบทเรียนคอมพิวเตอร์ช่วยสอนเพื่อใช้สนับสนุนการเรียนการสอนรายวิชาโครงสร้างข้อมูล และอัลกอริทึม</t>
  </si>
  <si>
    <t>น.ส. น้ำเพ็ญ  พรหมประสิทธิ์</t>
  </si>
  <si>
    <t>087-2965069</t>
  </si>
  <si>
    <t>ผลกระทบของทักษะการบัญชี การควบคุมภายใน ที่มีผลต่อประสิทธิภาพในการบริหารงานพัสดุของสถานศึกษาในจังหวัดสงขลา</t>
  </si>
  <si>
    <t>นางสาวศุภสุตา  ตันตะโช</t>
  </si>
  <si>
    <t>080-5443518</t>
  </si>
  <si>
    <t>หุ่นยนต์เดินตามเส้นโดยการประมวลผลภาพบนสมาร์ทโฟน</t>
  </si>
  <si>
    <t>นายศุภชัย  มะเดื่อ</t>
  </si>
  <si>
    <t>086-9644232</t>
  </si>
  <si>
    <t>แรงจูงใจในการออกกำลังกายของนักศึกษา วิทยาลัยรัตภูมิ</t>
  </si>
  <si>
    <t>นายสมชาย  ตุละ</t>
  </si>
  <si>
    <t>085-8952057</t>
  </si>
  <si>
    <t>ระบบรดน้ำต้นไม้อัตโนมัติ กรณีศึกษาวิทยาลัยรัตภูมิ</t>
  </si>
  <si>
    <t>น.ส.สุภาวดี  มาก้อน</t>
  </si>
  <si>
    <t>089-8765828</t>
  </si>
  <si>
    <t>การสร้างชุดฝึกปฏิบัติการต่อวงจรระบบไฟฟ้าในรถจักรยานยนต์</t>
  </si>
  <si>
    <t>นายภาวนา  พรมสาลี</t>
  </si>
  <si>
    <t>086-9671556</t>
  </si>
  <si>
    <t xml:space="preserve">การพัฒนาป้ายประชาสัมพันธ์ระบบพลังงานแสงอาทิตย์โดยใช้เทคโนโลยีสื่อสารไร้สาย </t>
  </si>
  <si>
    <t>นายศิวดล  นวลนภดล</t>
  </si>
  <si>
    <t>085-1503881</t>
  </si>
  <si>
    <t>ระบบจัดเก็บเอกสารอิเล็กทรอนิกส์ของวิทยาลัยรัตภูมิโดยใช้ Dspace</t>
  </si>
  <si>
    <t>นายพิเชฐ  สุวรรณโณ</t>
  </si>
  <si>
    <t>080-2349751</t>
  </si>
  <si>
    <t>โครงการเพิ่มประสิทธิภาพการดำเนินโครงการบริการวิชาการ</t>
  </si>
  <si>
    <t>นางปิยนุช  ศรีพรมทอง</t>
  </si>
  <si>
    <t>087-3802890</t>
  </si>
  <si>
    <t>โครงการพัฒนาคุณภาพชีวิตชุมชนบนรากฐานวิชาการ : สร้างฐานการเรียนรู้วิถีข้าวเพื่อการพัฒนาอย่างยั่งยืน</t>
  </si>
  <si>
    <t>นายอัมรินทร์  สันตินิยภักดี</t>
  </si>
  <si>
    <t>โครงการอบรมเชิงปฏิบัติการ การใช้โปรแกรมสำเร็จรูป Microsoft Office 2013</t>
  </si>
  <si>
    <t>น.ส.น้ำเพ็ญ  พรหมประสิทธิ์</t>
  </si>
  <si>
    <t>โครงการอบรมการผลิตไบโอดีเซลจากน้ำมันพืชใช้แล้ว</t>
  </si>
  <si>
    <t>โครงการเรียนรู้ร่วมกันสรรค์สร้างชุมชน (กล้วยกรอบแก้ว)</t>
  </si>
  <si>
    <t>กิจกรรมย่อยที่ 4 ด้านการตลาด</t>
  </si>
  <si>
    <t>นายภาณุมาศ  สุยบางดำ</t>
  </si>
  <si>
    <t>086-9612216</t>
  </si>
  <si>
    <t xml:space="preserve">กิจกรรมย่อยที่ 6 ด้านเทคโนโลยีการศึกษา </t>
  </si>
  <si>
    <t>นางสุพัตรา  เพ็งเกลี้ยง</t>
  </si>
  <si>
    <t>083-1922021</t>
  </si>
  <si>
    <t>นายประชิต  พรหมสุวรรณ</t>
  </si>
  <si>
    <t>082-2607460</t>
  </si>
  <si>
    <t>โครงการสร้างสรรค์ขบวนพาเหรดศรีวิชัยเกมส์ ครั้งที่ 11</t>
  </si>
  <si>
    <t>นายธวัชชัย  ซ้ายศรี</t>
  </si>
  <si>
    <t>086-2900605</t>
  </si>
  <si>
    <t>โครงการค่ายอาสาพัฒนาและวิปัสสนาธรรม</t>
  </si>
  <si>
    <t>นางอำมรรัตน์ คงกะโชติ</t>
  </si>
  <si>
    <t>นายโฆษิต  รัตนบุรินทร์</t>
  </si>
  <si>
    <t>086-6906394</t>
  </si>
  <si>
    <t>กิจกรรมย่อยที่ 1 :  โครงการวิทยาลัยรัตภูมิพบปะผู้ปกครอง  ครั้งที่ 1</t>
  </si>
  <si>
    <t>กิจกรรมย่อยที่ 2 :  โครงการวิทยาลัยรัตภูมิพบปะผู้ปกครอง  ครั้งที่ 2</t>
  </si>
  <si>
    <t>น.ส. กฤษณาพร  นวลสระ</t>
  </si>
  <si>
    <t>092-3679784</t>
  </si>
  <si>
    <t>โครงการพิธีมอบประกาศนียบัตรแก่นักศึกษา ระดับ ปวส.</t>
  </si>
  <si>
    <t xml:space="preserve">โครงการอบรมเชิงปฏิบัติการปลูกฝังจิตสำนึกด้านปรัชญาของเศรษฐกิจพอเพียง </t>
  </si>
  <si>
    <t>นายอัมรินทร์   สันตินิยมภักดี</t>
  </si>
  <si>
    <t>ผู้เข้าร่วมโครงการทุกคนบอกประเด็นหรือประโยชน์ที่ได้รับ อย่างน้อย 1 เรื่อง</t>
  </si>
  <si>
    <t>นายสมชาย ตุละ</t>
  </si>
  <si>
    <t>12.3.2</t>
  </si>
  <si>
    <t>โครงการรักษ์ป่าสนองแนวพระราชดำริพระนางเจ้าพระบรมราชินีนาถ</t>
  </si>
  <si>
    <t>ความพึงพอใจของผู้เข้าร่วมโครงการไม่น้อยกว่า ร้อยละ 80</t>
  </si>
  <si>
    <t>โครงการค่ายแลกเปลี่ยนเรียนรู้สังคมพหุวัฒนธรรมระดับอุดมศึกษา ครั้งที่ 1</t>
  </si>
  <si>
    <t>นายทักษ์สุริยา  หมาดสะ</t>
  </si>
  <si>
    <t>087-2721035</t>
  </si>
  <si>
    <t>โครงการสืบสานวัฒนธรรมไทย วิทยาลัยรัตภูมิ ครั้งที่ 4</t>
  </si>
  <si>
    <t>นางธมลชนก  คงขวัญ</t>
  </si>
  <si>
    <t>085-1546291</t>
  </si>
  <si>
    <t>โครงการสร้างจิตสำนึกมหาวิทยาลัยสีเขียว</t>
  </si>
  <si>
    <t>082-2026821</t>
  </si>
  <si>
    <t>โครงการสืบสานประเพณีลอยกระทง</t>
  </si>
  <si>
    <t>น.ส.กฤษณาพร  นวนสระ</t>
  </si>
  <si>
    <t>โครงการเข้าพรรษาพัฒนาคุณภาพชีวิต</t>
  </si>
  <si>
    <t>นายอัมรินทร์  สันตินิยมภักดี</t>
  </si>
  <si>
    <t>โครงการวันมาฆบูชา</t>
  </si>
  <si>
    <t>โครงการทำดีเพื่อพ่อ</t>
  </si>
  <si>
    <t>โครงการพัฒนาบุคลากรด้านประกันคุณภาพการศึกษา</t>
  </si>
  <si>
    <t>นางราตรี สุยบางดำ</t>
  </si>
  <si>
    <t>089-5969586</t>
  </si>
  <si>
    <t>โครงการค่ายเรียนรู้ภาษาและวัฒนธรรมอาเซียน</t>
  </si>
  <si>
    <t>นายอารีย์  เต๊ะหละ</t>
  </si>
  <si>
    <t>087-2858082</t>
  </si>
  <si>
    <t>โครงการพัฒนาทักษะภาษาอังกฤษแก่นักศึกษาเพื่อเตรียมสอบ RMUTSV TEST</t>
  </si>
  <si>
    <t>โครงการพัฒนาทักษะภาษาอังกฤษแก่นักศึกษาเพื่อเตรียมสอบ TOEIC</t>
  </si>
  <si>
    <t>กิจกรรมย่อยที่ 1  โครงการอบรมเชิงปฏิบัติการใช้ภาษาอังกฤษเพื่อเตรียมความพร้อมสู่ตลาดแรงงานอาเซียน ครั้งที่ 1</t>
  </si>
  <si>
    <t>นายอารีย์</t>
  </si>
  <si>
    <t>ผศ. วันดี นวนสร้อย</t>
  </si>
  <si>
    <t>086-6927864</t>
  </si>
  <si>
    <t>โครงการพี่ชวนน้องก้าวสู่รั้ว มทร.ศรีวิชัย วิทยาลัยรัตภูมิ</t>
  </si>
  <si>
    <t>น.ส. นภัตตนันท์ สุวรรณรัตน์</t>
  </si>
  <si>
    <t>087-5686150</t>
  </si>
  <si>
    <t>3.1.3</t>
  </si>
  <si>
    <t xml:space="preserve">โครงการพัฒนาศักยภาพศิษย์เก่า </t>
  </si>
  <si>
    <t>โครงการพัฒนาห้องสมุดและส่งเสริมการอ่าน</t>
  </si>
  <si>
    <t>น.ส.ทิพย์มณี  ขุนฤทธิ์</t>
  </si>
  <si>
    <t>083-1958500</t>
  </si>
  <si>
    <t>4.1.2</t>
  </si>
  <si>
    <t>โครงการเทคนิคการใช้สื่อสารสนเทศเพื่อการเรียนรู้ สำหรับนักศึกษา</t>
  </si>
  <si>
    <t>นายอาซัน  วงศ์หมัดทอง</t>
  </si>
  <si>
    <t>080-7150901</t>
  </si>
  <si>
    <t>โครงการฝึกอบรมทักษะการใช้ระบบสารสนเทศงานทะเบียนสำหรับอาจารย์ที่ปรึกษา</t>
  </si>
  <si>
    <t>โครงการพัฒนาอาจารย์ด้านทักษะและความเชี่ยวชาญ</t>
  </si>
  <si>
    <t>นางราตรี  สุยบางดำ</t>
  </si>
  <si>
    <t>โครงการอบรมเชิงปฏิบัติการดับเพลิงขั้นต้น</t>
  </si>
  <si>
    <t>นายอนุวัฒน์  รัตนมณี</t>
  </si>
  <si>
    <t>087-6332573</t>
  </si>
  <si>
    <t>5.5.1</t>
  </si>
  <si>
    <t>โครงการพัฒนาศักยภาพการทำงานเป็นทีม</t>
  </si>
  <si>
    <t xml:space="preserve">โครงการเตรียมความพร้อมในการสอบมาตรฐาน ระดับ ปวส. </t>
  </si>
  <si>
    <t>โครงการเตรียมความพร้อมเพื่อสอบมาตรฐานวิชาชีพนักศึกษา</t>
  </si>
  <si>
    <t>โครงการเตรียมความพร้อมในการสอบสมรรถนะ ระดับ ป.ตรี</t>
  </si>
  <si>
    <t>โครงการเข้าร่วมแข่งขันทักษะทางวิชาการและวิชาชีพ</t>
  </si>
  <si>
    <t xml:space="preserve">โครงการอบรมการเป็นผู้ประกอบใหม่ให้แก่นักศึกษา </t>
  </si>
  <si>
    <t>นางพัชรินทร์ บุญนุ่น</t>
  </si>
  <si>
    <t>โครงการนำเสนอโครงงานทางวิชาชีพของนักศึกษา ระดับ ปวส. ด้านบริหารธุรกิจ</t>
  </si>
  <si>
    <t>โครงการ Marketing Day</t>
  </si>
  <si>
    <t xml:space="preserve">โครงการเตรียมความพร้อมสู่อาชีพ </t>
  </si>
  <si>
    <t>โครงการต่อยอดสิ่งประดิษฐ์นักศึกษา</t>
  </si>
  <si>
    <t>ผู้เข้าร่วมโครงการทุกคนบอกประเด็นความรู้ที่ได้รับอย่างน้อย 1 เรื่อง</t>
  </si>
  <si>
    <t>โครงการสัปดาห์วิชาการครั้งที่ 5</t>
  </si>
  <si>
    <t xml:space="preserve">โครงการสนับสนุนการเผยแพร่ นำเสนอ ประกวด แข่งขันผลงานของนักศึกษา </t>
  </si>
  <si>
    <t>โครงการอบรมเชิงปฏิบัติการ การเขียนอัลกอริทึมด้วยโปรแกรมภาษา Scratch</t>
  </si>
  <si>
    <t>โครงการอบรมเชิงปฏิบัติการ การแข่งขันออกแบบและเขียนแบบด้วยคอมพิวเตอร์</t>
  </si>
  <si>
    <t>นายธนะวิทย์  ทองวิเชียร</t>
  </si>
  <si>
    <t>086-4904060</t>
  </si>
  <si>
    <t>โครงการประหยัดพลังงานไฟฟ้า ระยะที่ 2</t>
  </si>
  <si>
    <t>นายอนุวัฒน์ รัตนมณี</t>
  </si>
  <si>
    <t>7.1.1</t>
  </si>
  <si>
    <t>ศึกษาภาพลักษณ์ของแหล่งท่องเที่ยวจังหวัดนครศรีธรรมราช ตามความคิดเห็นของนักท่องเที่ยวชาวต่างชาติ</t>
  </si>
  <si>
    <t>อ.อาทิตย์    สุจเสน</t>
  </si>
  <si>
    <t>087-2741122</t>
  </si>
  <si>
    <t>วิทยาลัยเทคโนโลยีอุตสาหกรรมและการจัดการ</t>
  </si>
  <si>
    <t>การมีส่วนร่วมของชุมชนต่อการจัดการแหล่งท่องเที่ยว จังหวัดนครศรีธรรมราช</t>
  </si>
  <si>
    <t>อ.พิมพรรณ  จิตนุพงศ์</t>
  </si>
  <si>
    <t>080-0579931</t>
  </si>
  <si>
    <t>อ.ไพโรจน์  แสงอำไพ</t>
  </si>
  <si>
    <t>083-6514148</t>
  </si>
  <si>
    <t>อิทธิพลของเปลือกหอยนางรมบดที่มีผลกระทบต่อค่ากำลังอัดของคอนกรีตบล็อก</t>
  </si>
  <si>
    <t>อ.ทวิช     กล้าแท้</t>
  </si>
  <si>
    <t>084-1497426</t>
  </si>
  <si>
    <t>อ.เมธาพร    มีเดช</t>
  </si>
  <si>
    <t>089-6457373</t>
  </si>
  <si>
    <t>อ.นาถนลิน สีเขียว</t>
  </si>
  <si>
    <t>082-7899251</t>
  </si>
  <si>
    <t>การพัฒนาสื่อออนไลน์เพื่อเสริมทักษะการสอนภาษาอังกฤษ(TOEIC)</t>
  </si>
  <si>
    <t>อ.สุพัชชา    คงเมือง</t>
  </si>
  <si>
    <t>084-6902012</t>
  </si>
  <si>
    <t>ผศ.มริสา  ไกรนรา</t>
  </si>
  <si>
    <t>086-9437869</t>
  </si>
  <si>
    <t>อ.จุฑามาศ พรหมมา</t>
  </si>
  <si>
    <t>084-3309981</t>
  </si>
  <si>
    <t>การพัฒนาระบบสารสนเทศเพื่อการให้คำปรึกษาในการพัฒนาโครงงานระบบสารสนเทศทางธุรกิจ</t>
  </si>
  <si>
    <t>อ.อารีรัตน์  ชูพันธ์</t>
  </si>
  <si>
    <t>089-9782438</t>
  </si>
  <si>
    <t>การพัฒนาความคิดสร้างสรรค์ในวิชาวิศวกรรมส่องสว่าง</t>
  </si>
  <si>
    <t>อ.อภิรัญธ์  จันทร์ทอง</t>
  </si>
  <si>
    <t>087-2801366</t>
  </si>
  <si>
    <t>แปลงผักในร่มภายใต้การให้แสงสว่างด้วยไดโอดเปล่งแสง</t>
  </si>
  <si>
    <t>อ.จีรวัฒน์  โสภาจารย์</t>
  </si>
  <si>
    <t>089-9786159</t>
  </si>
  <si>
    <t>การพัฒนามิเตอร์ความต้านทานสำหรับหาความชื้นของดินเชิงวิศวกรรม</t>
  </si>
  <si>
    <t>อ.ดุสิต        ชูพันธ์</t>
  </si>
  <si>
    <t>081-1988354</t>
  </si>
  <si>
    <t>การพัฒนาเครื่องมือการทดสอบสามแกนเพื่อการทดสอบสามแกนขั้นสูง : ด้านระบบการวัดแรง</t>
  </si>
  <si>
    <t>อ.กงกิจ       ยิ่งเจริญกิจ-ขจร</t>
  </si>
  <si>
    <t>087-0779880</t>
  </si>
  <si>
    <t>โครงการฝึกอบรมการใช้เครื่องมือทางวิศวกรรมโยธา</t>
  </si>
  <si>
    <t>นายศุภวัฒน์  จันทร์ปราง</t>
  </si>
  <si>
    <t>098-7321849</t>
  </si>
  <si>
    <t xml:space="preserve">โครงการคลินิกคอมพิวเตอร์ สู่ อาจารย์  โรงเรียนในเขตพื้นที่และบริเวณโดยรอบ อำเภอขนอม ครั้งที่ 1 </t>
  </si>
  <si>
    <t>โครงการอบรมภาษาจีนเบื้องต้นให้กับพนักงานบริการด้านการท่องเที่ยว</t>
  </si>
  <si>
    <t>อ.น้ำฝน จันทร์นวล</t>
  </si>
  <si>
    <t>088-3996498</t>
  </si>
  <si>
    <t>โครงการบริการวิชาการอบรมเชิงปฏิบัติการพลังงานทดแทน</t>
  </si>
  <si>
    <t>อ.อภิรัญธ์ จันทร์ทอง</t>
  </si>
  <si>
    <t>087-3873174</t>
  </si>
  <si>
    <t>โครงการอบรมภาษาอังกฤษในชีวิตประจำวันสำหรับเยาวชนและชุมชนในท้องถิ่น</t>
  </si>
  <si>
    <t>อ.วาจิศา จันทรักษ์</t>
  </si>
  <si>
    <t>089-8933183</t>
  </si>
  <si>
    <t>กิจกรรมย่อยที่ 2 โครงการจัดทำจัดทำบัญชีต้นทุนผลิตภัณฑ์ของศูนย์ฟื้นฟูป่าชายเลนชุมชนบ้านท่า-บ่อโก</t>
  </si>
  <si>
    <t>อ.กมลนันท์ ชีวรัตนาโชติ</t>
  </si>
  <si>
    <t>080-5287222</t>
  </si>
  <si>
    <t>กิจกรรมย่อยที่ 3 โครงการบริการวิชาการด้านวิศวกรรมโยธา สร้างฐานการเรียนรู้การท่องเที่ยวเชิงนิเวศ</t>
  </si>
  <si>
    <t>อ.ประสาร จิตต์เพ็ชร</t>
  </si>
  <si>
    <t>095-4268008</t>
  </si>
  <si>
    <t>กิจกรรมย่อยที่ 4 โครงการอบรมเชิงปฏิบัติการ การสร้างและเพิ่มมูลค่าสินค้าผลิตภัณฑ์ชุมชนบ้านท่าบ่อโก</t>
  </si>
  <si>
    <t>อ.เสาวคนธ์ ชูบัว</t>
  </si>
  <si>
    <t>089-9391889</t>
  </si>
  <si>
    <t>กิจกรรมย่อยที่ 7 โครงการถ่านอัดแท่งสู่ชุมชน</t>
  </si>
  <si>
    <t>ผศ.มริสา ไกรนรา</t>
  </si>
  <si>
    <t>กิจกรรมย่อยที่ 8 โครงการเสวนารายงานผลการดำเนินงานสู่การปรับปรุงและพัฒนาแผนการดำเนินงาน</t>
  </si>
  <si>
    <t>โครงการฝึกอบรมเชิงปฏิบัติการการพัฒนาบุคลิกภาพของนักบัญชี</t>
  </si>
  <si>
    <t>อ.นิตยา  ทัดเทียม</t>
  </si>
  <si>
    <t>091-8252259</t>
  </si>
  <si>
    <t>โครงการการฝึกการประกอบอาชีพอิสระและตลาดนัดแรงงงาน</t>
  </si>
  <si>
    <t>ก.พ. 60</t>
  </si>
  <si>
    <t>นายเข้มนที  ศรีสุขล้อม</t>
  </si>
  <si>
    <t>087-3894229</t>
  </si>
  <si>
    <t>โครงการทำบุญหอพักนักศึกษา</t>
  </si>
  <si>
    <t>พ.ย. 59</t>
  </si>
  <si>
    <t>นางสาวปรางทิพย์  พุทธสุภะ</t>
  </si>
  <si>
    <t>093-5787769</t>
  </si>
  <si>
    <t>นางนนทยา  ใจรักษ์</t>
  </si>
  <si>
    <t>084-9048868</t>
  </si>
  <si>
    <t>โครงการกีฬาสานสัมพันธ์กับหน่วยงานภายนอก</t>
  </si>
  <si>
    <t>อ.ชุลี         หมีรักษา</t>
  </si>
  <si>
    <t>061-7722199</t>
  </si>
  <si>
    <t>โครงการฝึกอบรมเชิงปฏิบัติการ การพัฒนาบุคลิกภาพของวิศวกรรมโยธา</t>
  </si>
  <si>
    <t>อ.ชัยวัฒน์  ใหญ่บก</t>
  </si>
  <si>
    <t>082-4323812</t>
  </si>
  <si>
    <t>นางสาวชุลี  หมีรักษา</t>
  </si>
  <si>
    <t>โครงการอนุรักษ์ศิลปวัฒนธรรมพื้นบ้านการตี และรำกลองยาว</t>
  </si>
  <si>
    <t>มีความตระหนักในการทำนุบำรุงศิลปวัฒนธรรมไทยและอนุรักษ์สิ่งแวดล้อม</t>
  </si>
  <si>
    <t>อ.นาตยา      ชูพันธ์</t>
  </si>
  <si>
    <t>087-6935055</t>
  </si>
  <si>
    <t>โครงการสืบสานวันสำคัญทางศาสนา</t>
  </si>
  <si>
    <t>อ.ภิริญาภรณ์    ชูนิ่ม</t>
  </si>
  <si>
    <t>091-4635953</t>
  </si>
  <si>
    <t>โครงการศิลปวัฒนธรรมศรีวิชัยย้อนยุค ครั้งที่ 8</t>
  </si>
  <si>
    <t>โครงการไฟฟ้ารุ่นใหม่ใส่ใจศิลปวัฒนธรรม</t>
  </si>
  <si>
    <t>ส.ค. 60</t>
  </si>
  <si>
    <t>อ.สันติ      การีสันต์</t>
  </si>
  <si>
    <t>089-9241322</t>
  </si>
  <si>
    <t>พ.ค. 60</t>
  </si>
  <si>
    <t>อ.เกริกวุฒิ  กันเที่ยง</t>
  </si>
  <si>
    <t>095-0235363</t>
  </si>
  <si>
    <t xml:space="preserve">โครงการป้ายรณรงค์รักษาความสะอาด คืนหาดสวยสู่แขวงเภา </t>
  </si>
  <si>
    <t xml:space="preserve">อ.สุภา    กาญจนวงศ์       </t>
  </si>
  <si>
    <t>081-6822243</t>
  </si>
  <si>
    <t>โครงการฟื้นฟูและอนุรักษ์หาดแขวงเภา</t>
  </si>
  <si>
    <t>เม.ย. 60</t>
  </si>
  <si>
    <t>อ.ชลดา  กาญจนกุล</t>
  </si>
  <si>
    <t>088-2673430</t>
  </si>
  <si>
    <t>โครงการส่งเสริมคุณธรรมพื้นฐานแปดประการให้กับนักศึกษา</t>
  </si>
  <si>
    <t>นางสาว    ทิพยางค์  ทองสง</t>
  </si>
  <si>
    <t>08 97231930</t>
  </si>
  <si>
    <t>อ.นภดล    ศรภักดี</t>
  </si>
  <si>
    <t>089-7231930</t>
  </si>
  <si>
    <t>โครงการฟื้นฟูและอนุรักษ์หาดอ่าวท้องโหนด</t>
  </si>
  <si>
    <t>อ.กมลนันท์  ชีวรัตนาโชติ</t>
  </si>
  <si>
    <t>โครงการเดินตามรอยพ่อสู่วิถีพอเพียง</t>
  </si>
  <si>
    <t>นางสายหยุด  ด้วงหวัง</t>
  </si>
  <si>
    <t>089-7306134</t>
  </si>
  <si>
    <t>โครงการคืนหาดสวยสู่แขวงเภา เทิดไท้องค์ราชัน เก็บขยะร่วมกัน เพื่อสานฝันทะเลงาม</t>
  </si>
  <si>
    <t>อ.จุฑามาศ  พรหมมา</t>
  </si>
  <si>
    <t>โครงการศึกษาพื้นที่แหล่งเรียนรู้ด้านศิลปวัฒนธรรมชุมชนบ้านแหลมประทับนครศรีธรรมราช</t>
  </si>
  <si>
    <t>อ.ภิริญาภรณ์  ชูนิ่ม</t>
  </si>
  <si>
    <t>นางรัชนู    ใยสุหร่าย</t>
  </si>
  <si>
    <t>085-0680576</t>
  </si>
  <si>
    <t>อ.ดวงพร  โสมสุข (ศูนย์ภาษา)</t>
  </si>
  <si>
    <t xml:space="preserve">089-4702270 </t>
  </si>
  <si>
    <t>โครงการอบรมแนวทางการสอบ RMUTSV TEST สำหรับนักศึกษาชั้นปีสุดท้าย</t>
  </si>
  <si>
    <t>089-4702270</t>
  </si>
  <si>
    <t>โครงการเตรียมความพร้อมนักศึกษาเพื่อการสอบ TOEIC</t>
  </si>
  <si>
    <t>โครงการศรีวิชัยขนอมวิชาการ</t>
  </si>
  <si>
    <t>ข้อมูลข่าวสารของหน่วยงานได้รับการเผยแพร่ ประชาสัมพันธ์ทำให้มหาวิทยาลัย ฯ เป็นที่รู้จักมากขึ้น</t>
  </si>
  <si>
    <t>นางสาว   ชุติมา     เรืองทอง</t>
  </si>
  <si>
    <t>083-1765383</t>
  </si>
  <si>
    <t>นางสาว      ศิริทรัพย์  คล้ายโพธิ์</t>
  </si>
  <si>
    <t>084-5768455</t>
  </si>
  <si>
    <t>โครงการประชาสัมพันธ์ วิทยาลัยเทคโนโลยีอุตสาหกรรมและการจัดการ</t>
  </si>
  <si>
    <t>นางสาวญาณนันท์  รับความสุข</t>
  </si>
  <si>
    <t>086-596-8398</t>
  </si>
  <si>
    <t>3.1.2</t>
  </si>
  <si>
    <t>โครงการยูทีนสแควร์เส้นทางสู่อาชีพ</t>
  </si>
  <si>
    <t>นางสาว    นิภาภรณ์    แซ่เดี่ยว</t>
  </si>
  <si>
    <t>083-5929434</t>
  </si>
  <si>
    <t>โครงการยอดนักอ่านปีที่ 5</t>
  </si>
  <si>
    <t>นางสาว   ชันดานีย์  ทรัพย์พจน์</t>
  </si>
  <si>
    <t>093-6179903</t>
  </si>
  <si>
    <t>4.1.1</t>
  </si>
  <si>
    <t xml:space="preserve">นายอนุสนณ์ สนธิคุณ </t>
  </si>
  <si>
    <t>095-5976708</t>
  </si>
  <si>
    <t>โครงการเทคนิคการวัดและประเมินผลการศึกษา</t>
  </si>
  <si>
    <t>โครงการแลกเปลี่ยนเรียนรู้ระบบสารสนเทศสำหรับอาจารย์</t>
  </si>
  <si>
    <t>นาง     กัญญารัตน์  ใจรักษ์</t>
  </si>
  <si>
    <t>089-7266942</t>
  </si>
  <si>
    <t xml:space="preserve">โครงการขอรับรองหลักสูตรวิศวกรรมศาสตรบัณฑิต สาขาวิศวกรรมโยธา </t>
  </si>
  <si>
    <t>6.1.2</t>
  </si>
  <si>
    <t>โครงการปฐมนิเทศนักศึกษาสหกิจศึกษา</t>
  </si>
  <si>
    <t>นายสมชาย เรืองทอง</t>
  </si>
  <si>
    <t>083-1727512</t>
  </si>
  <si>
    <t>โครงการปัจฉิมนิเทศนักศึกษาสหกิจศึกษา</t>
  </si>
  <si>
    <t xml:space="preserve">โครงการการแข่งขันทักษะวิชาชีพการโรงแรมและการท่องเที่ยว ระดับชาติ </t>
  </si>
  <si>
    <t>อ.น้ำฝน  จันทร์นวล</t>
  </si>
  <si>
    <t>โครงการปฏิบัติการการโรงแรมและการท่องเที่ยว (7 โครงการย่อย)</t>
  </si>
  <si>
    <t>มี.ค. 60</t>
  </si>
  <si>
    <t>ม.ค. 60</t>
  </si>
  <si>
    <t>มิ.ย. 60</t>
  </si>
  <si>
    <t>โครงการเตรียมความพร้อมก่อนเข้าเรียน นักศึกษาหลักสูตรวิชาการจัดการ</t>
  </si>
  <si>
    <t>นางสาวเมธาพร  มีเดช</t>
  </si>
  <si>
    <t>โครงการการเรียนรู้สู่ศตวรรษที่ 21</t>
  </si>
  <si>
    <t>โครงการเสริมสมรรถนะพื้นฐานวิชาชีพนักศึกษาหลักสูตรวิชาการจัดการสู่ตลาดแรงงาน</t>
  </si>
  <si>
    <t>สามารถนำความรู้ไปใช้ประโยชน์ได้อยู่ในระดับมาก</t>
  </si>
  <si>
    <t>อ.นาตยา    ชูพันธ์</t>
  </si>
  <si>
    <t>โครงการปรับพื้นฐานสำหรับนักศึกษาชั้นปีที่ 1 หลักสูตรวิชาการบัญชี</t>
  </si>
  <si>
    <t>080-528 7222</t>
  </si>
  <si>
    <t>โครงการนักบัญชีกับการเรียนรู้สู่ศตวรรษที่ 21</t>
  </si>
  <si>
    <t>โครงการปรับพื้นฐานสำหรับนักศึกษาชั้นปีที่ 1 หลักสูตรวิชาการโรงแรมและการท่องเที่ยว</t>
  </si>
  <si>
    <t>อ.นิรมน  ขวาของ</t>
  </si>
  <si>
    <t>094-4828347</t>
  </si>
  <si>
    <t xml:space="preserve">โครงการประชุมวิชาการระดับปริญญาตรี ด้านคอมพิวเตอร์ภูมิภาคอาเซียน </t>
  </si>
  <si>
    <t>เม.ย. 59</t>
  </si>
  <si>
    <t>อ.เสาวคนธ์  ชูบัว</t>
  </si>
  <si>
    <t>โครงการฝึกปฏิบัติการสำรวจภาคสนาม</t>
  </si>
  <si>
    <t>อ.กงกิจ เจริญยิ่งขจร</t>
  </si>
  <si>
    <t>โครงการเขียนแบบทางวิศวกรรมด้วยโปรแกรม AutoCAD</t>
  </si>
  <si>
    <t>อ.นภดล     ศรภักดี</t>
  </si>
  <si>
    <t>080-523820</t>
  </si>
  <si>
    <t>โครงการการอบรมโปรแกรม PLAXIS เชิงปฏิบัติการ ธรณีเทคนิคเชิงคำนวณและการประยุกต์ใช้  ขั้นพื้นฐาน</t>
  </si>
  <si>
    <t>โครงการการศึกษาดูงานด้านวิศวกรรมโยธา</t>
  </si>
  <si>
    <t>อ.ประสาร  จิตรต์เพ็ชร</t>
  </si>
  <si>
    <t>โครงการวิศวกรโยธากับการเรียนรู้สู่ศตวรรษที่  21</t>
  </si>
  <si>
    <t>โครงการปรับพื้นฐานสำหรับนักศึกษาชั้นปีที่ 1 สาขาวิศวกรรมโยธา วิทยาลัยเทคโนโลยีอุตสาหกรรมและการจัดการ มหาวิทยาลัยเทคโนโลยีราชมงคลศรีวิชัย ประจำปีการศึกษา 2560</t>
  </si>
  <si>
    <t>โครงการการอบรมเชิงปฏิบัติการ การใช้เครื่องช่วยคำนวณสำหรับนักศึกษาวิศวกรรมศาสตร์</t>
  </si>
  <si>
    <t>โครงการแข่งขันทักษะทางด้านการบัญชี</t>
  </si>
  <si>
    <t>087-274 1122</t>
  </si>
  <si>
    <t>โครงการเสริมสร้างองค์ความรู้ด้วยกิจกรรมศึกษาดูงาน</t>
  </si>
  <si>
    <t>อ.วาจิศา  จันทรักษ์</t>
  </si>
  <si>
    <t>089-8733183</t>
  </si>
  <si>
    <t xml:space="preserve">โครงการอบรมเชิงปฏิบัติการ การใช้งานโปรแกรม Solid Works ในงานวิศวกรรมไฟฟ้า </t>
  </si>
  <si>
    <t>ม.ค 60</t>
  </si>
  <si>
    <t>โครงการสัมมนาและการแข่งขันทักษะทางวิชาการด้านบริหารธุรกิจ ครั้งที่ 2</t>
  </si>
  <si>
    <t>โครงการแข่งขันคอนกรีตมวลเบา ระดับอุดมศึกษา ครั้งที่ 10</t>
  </si>
  <si>
    <t>อ.ชูเกียรติ   ชูสกุล</t>
  </si>
  <si>
    <t>081-9562007</t>
  </si>
  <si>
    <t>โครงการแลกเปลี่ยนเรียนรู้ระบบสารสนเทศสำหรับนักศึกษา</t>
  </si>
  <si>
    <t>โครงการชาวมทร.ศรีวิชัย ร่วมใจลดใช้พลังงาน</t>
  </si>
  <si>
    <t>นายสุทธิเดช  เกศมี</t>
  </si>
  <si>
    <t>084-6893136</t>
  </si>
  <si>
    <t>การศึกษาเบื้องต้น : การเลี้ยงแพะในสวนยางพารา</t>
  </si>
  <si>
    <t>ผศ.วุฒิชัย สีเผือก</t>
  </si>
  <si>
    <t>083-3887337</t>
  </si>
  <si>
    <t>คณะเกษตรศาสตร์</t>
  </si>
  <si>
    <t>ผศ.ดร.ชัยสิทธิ์ ปรีชา</t>
  </si>
  <si>
    <t>081-9783964</t>
  </si>
  <si>
    <t>การใช้ก้อนเชื้อเพาะเห็ดแครงเก่าเพื่อผลิตก๊าซชีวภาพ สารสกัดชีวภาพ และปรับปรุงดินเพื่อการปลูกพืช</t>
  </si>
  <si>
    <t>ผศ.อรพิน  รัตนสุภา</t>
  </si>
  <si>
    <t>081-9783965</t>
  </si>
  <si>
    <t>การใช้ประโยชน์จากสารทุติยภูมิจากเห็ดแครง (Schizophyllum commune) ในการเป็นสารต้านจุลินทรีย์ก่อโรค 
และสารกระตุ้นภูมิคุ้มกันในระบบการเพาะเลี้ยงสัตว์น้ำ</t>
  </si>
  <si>
    <t>ผศ.ดร.ธีรวุฒิ เลิศสุทธิชวาล</t>
  </si>
  <si>
    <t>081-8924931</t>
  </si>
  <si>
    <t>ดร.กิตติชนม์ อุเทนะพันธุ์</t>
  </si>
  <si>
    <t>081-5990778</t>
  </si>
  <si>
    <t>รศ.ดร.สมพร ณ นคร</t>
  </si>
  <si>
    <t>081-9787639</t>
  </si>
  <si>
    <t>การจัดการที่เหมาะสมในการป้องกันกำจัดไรและเพลี้ยไฟ ในส้มโอทับทิมสยามภายใต้สภาพภูมิอากาศที่แปรปรวน</t>
  </si>
  <si>
    <t>ผศ.ทิพาวรรณ  ทองเจือ</t>
  </si>
  <si>
    <t>095-4287330</t>
  </si>
  <si>
    <t>การเจริญเติบโตและการพัฒนาของผลส้มโอพันธุ์ทับทิมสยามที่เหมาะสมต่อการเก็บเกี่ยวภายใต้สภาพภูมิอากาศที่แตกต่างกัน</t>
  </si>
  <si>
    <t>การผลิตโคลนต้นส้มโอพันธุ์ทับทิมสยามที่ปลอดโรคด้วยเทคโนโลยีชีวภาพ</t>
  </si>
  <si>
    <t>ดร.สกุลรัตน์ สนปุตะวงษ์</t>
  </si>
  <si>
    <t>087-0093652</t>
  </si>
  <si>
    <t>รศ.นพ  ศักดิเศรษฐ์</t>
  </si>
  <si>
    <t>081-9685862</t>
  </si>
  <si>
    <t>ผศ.ดร.ยืนยง วาณิชย์ปกรณ์</t>
  </si>
  <si>
    <t>083-6566530</t>
  </si>
  <si>
    <t>ผลการปลูกพืชร่วมในสวนปาล์มน้ำมัน</t>
  </si>
  <si>
    <t>ดร.สุดนัย  เครือหลี</t>
  </si>
  <si>
    <t>086-7815670</t>
  </si>
  <si>
    <t>ความหลากหลายของสาหร่ายน้ำจืดกินได้ และศักยภาพของสาหร่ายสีแดงและสีเขียวน้ำจืดเพื่อเป็นผลิตภัณฑ์เสริมอาหาร 
ในพื้นที่ภาคใต้ฝั่งตะวันออกตอนบน</t>
  </si>
  <si>
    <t>ผศ.ดร.วรรณิณี จันทร์แก้ว</t>
  </si>
  <si>
    <t>089-6481749</t>
  </si>
  <si>
    <t>ผศ.วัฒนา ณ นคร</t>
  </si>
  <si>
    <t>081-9687402</t>
  </si>
  <si>
    <t>ความเป็นไปได้ในการเป็นผลิตภัณฑ์เสริมเครื่องสำอาง และความหลากหลายของสาหร่ายสีแดงน้ำจืดในพื้นที่ลุ่มน้ำทะเลสาบสงขลา </t>
  </si>
  <si>
    <t>การศึกษาความหลากหลายของเชื้อราและแบคทีเรียบนก้อนเชื้อเห็ดเก่าและแนวทางการใช้ประโยชน์</t>
  </si>
  <si>
    <t>ผศ.ดร.พรศิลป์ สีเผือก</t>
  </si>
  <si>
    <t>086-7472345</t>
  </si>
  <si>
    <t>ผศ.ดร.องอาจ อินทร์สังข์</t>
  </si>
  <si>
    <t>081-8669386</t>
  </si>
  <si>
    <t>ผศ.ดร.พัชราภรณ์ วาณิชย์ปกรณ์</t>
  </si>
  <si>
    <t>083-6566529</t>
  </si>
  <si>
    <t>การเปรียบเทียบพันธุ์ปาล์มน้ำมันในพื้นที่เชิงเขาของอำเภอท่าแซะจังหวัดชุมพร</t>
  </si>
  <si>
    <t>นายสุดนัย เครือหลี</t>
  </si>
  <si>
    <t>ความหลากหลายของเชื้อราในนาข้าวและการคัดเลือกเชื้อแบคทีเรียปฏิปักษ์เพื่อควบคุมโรคข้าวโดยชีววิธี</t>
  </si>
  <si>
    <t>รศ.ดร.เกียรติศักดิ์ สร้อยสุวรรณ</t>
  </si>
  <si>
    <t>089-4743386</t>
  </si>
  <si>
    <t>การศึกษาเชื้อรา ชนิด epiphytic และ entophyte ที่ก่อให้เกิดโรคกับผลผลิตหลังการเก็บเกี่ยวของมังคุดและแนวทางในการควบคุม</t>
  </si>
  <si>
    <t>ผศ.เวที วิสุทธิแพทย์</t>
  </si>
  <si>
    <t>081-9567600</t>
  </si>
  <si>
    <t>การวัดปริมาณเนื้อยางในน้ำยางธรรมชาติโดยใช้เทคนิคคลื่นความถี่สูงยิ่ง</t>
  </si>
  <si>
    <t>ดร.เสน่ห์ รักเกื้อ</t>
  </si>
  <si>
    <t>087-3937816</t>
  </si>
  <si>
    <t>การใช้ต้นกล้วยเป็นแหล่งอาหารหยาบเลี้ยงแพะ</t>
  </si>
  <si>
    <t>ผศ.ดร.วุฒิชัย สีเผือก</t>
  </si>
  <si>
    <t>086-6837588</t>
  </si>
  <si>
    <t>ผศ.นรสิงห์ เพ็ญประไพ</t>
  </si>
  <si>
    <t>089-5962616</t>
  </si>
  <si>
    <t>โครงการสร้างมูลค่าเพิ่มสาคูสู่ตลาด</t>
  </si>
  <si>
    <t>น.ส.จารีพร เพชรชิต</t>
  </si>
  <si>
    <t>085-5735901</t>
  </si>
  <si>
    <t>โครงการการวิเคราะห์ธาตุอาหารในใบปาล์มน้ำมัน</t>
  </si>
  <si>
    <t>นายสุดนัย  เครือหลี</t>
  </si>
  <si>
    <t xml:space="preserve">โครงการพัฒนาอาชีพตามแนวพระราชดำริเศรษฐกิจพอเพียงในลุ่มน้ำปากพนัง                                         </t>
  </si>
  <si>
    <t>กิจกรรมย่อยที่ 1 โครงการเพิ่มประสิทธิภาพการผลิตข้าว</t>
  </si>
  <si>
    <t>กิจกรรมย่อยที่ 2 โครงการจัดการกระบวนการการผลิตปลาดุกต้นทุนต่ำและพึ่งพาตนเอง</t>
  </si>
  <si>
    <t>นายกิตติชนม์ อุเทนะพันธ์</t>
  </si>
  <si>
    <t>ผศ.องอาจ อินทร์สังข์</t>
  </si>
  <si>
    <t>นายจำเลือง เหตุทอง</t>
  </si>
  <si>
    <t>089-1696364</t>
  </si>
  <si>
    <t>นายสุทธิพร เนียมหอม</t>
  </si>
  <si>
    <t>089-8216600</t>
  </si>
  <si>
    <t>นายสาธิต บัวขาว</t>
  </si>
  <si>
    <t>081-7887753</t>
  </si>
  <si>
    <t>น.ส.สกุลรัตน์ แสนปุตะวงษ์</t>
  </si>
  <si>
    <t>กิจกรรมย่อยที่ 8 โครงการขุนไก่พื้นเมือง</t>
  </si>
  <si>
    <t>รศ.พิน  นวลศรีทอง</t>
  </si>
  <si>
    <t>085-4788249</t>
  </si>
  <si>
    <t>กิจกรรมย่อยที่ 9 โครงการเสวนารายงานผลการดำเนินงานสู่การปรับปรุงและพัฒนาแผนการดำเนินงาน</t>
  </si>
  <si>
    <t xml:space="preserve">โครงการเพิ่มพูนความรู้และประสบการณ์สำหรับนักศึกษาและศิษย์เก่า  </t>
  </si>
  <si>
    <t xml:space="preserve">ผศ.ดร.สารคาม  แก้วทาสี </t>
  </si>
  <si>
    <t>089-212-2615</t>
  </si>
  <si>
    <t>12.1.1</t>
  </si>
  <si>
    <t xml:space="preserve">ผู้เข้าร่วมโครงการสามารถนำความรู้ไปใช้ประโยชน์ได้อยู่ในระดับมาก </t>
  </si>
  <si>
    <t>นายชำนาญ  ขวัญสกุล</t>
  </si>
  <si>
    <t>086-2707697</t>
  </si>
  <si>
    <t>ผศ.ธรรมนูญ ง่านวิสุทธิพันธ์</t>
  </si>
  <si>
    <t>085-881-6988</t>
  </si>
  <si>
    <t>ผศ.ดร.สารคาม   แก้วทาสี</t>
  </si>
  <si>
    <t>โครงการเสริมสร้างสุขภาพและต่อต้านสารเสพติด เสริมสร้างระเบียบวินัย</t>
  </si>
  <si>
    <t>นางสาวนศพร  ธรรมโชติ</t>
  </si>
  <si>
    <t>088-784-0587</t>
  </si>
  <si>
    <t xml:space="preserve">นางสาวนศพร  ธรรมโชติ </t>
  </si>
  <si>
    <t>088-7840587</t>
  </si>
  <si>
    <t>โครงการเสริมสร้างคุณลักษณะบัณฑิตที่พึงประสงค์</t>
  </si>
  <si>
    <t>นายฤกษ์ชัย  ช่วยมั่ง</t>
  </si>
  <si>
    <t>096-159-5997</t>
  </si>
  <si>
    <t xml:space="preserve">โครงการสานสัมพันธ์ศิษย์เก่าเกษตรศาสตร์ </t>
  </si>
  <si>
    <t>086-207-7697</t>
  </si>
  <si>
    <t xml:space="preserve">โครงการเสริมสร้างเครือข่ายผู้ปกครอง คณะเกษตรศาสตร์ </t>
  </si>
  <si>
    <t xml:space="preserve">โครงการแลกเปลี่ยนเรียนรู้การให้คำปรึกษาแก่นักศึกษา </t>
  </si>
  <si>
    <t>โครงการปลูกป่าต้นน้ำเพื่ออนุรักษ์สิ่งแวดล้อม</t>
  </si>
  <si>
    <t>ผศ.ดร.สารคาม  แก้วทาสี</t>
  </si>
  <si>
    <t>โครงการเสริมสร้างสุนทรียภาพในมิติทางศิลปวัฒนธรรมประจำชาติ</t>
  </si>
  <si>
    <t>นายสมใจ  ช่วยทุกข์</t>
  </si>
  <si>
    <t>081-968-7066</t>
  </si>
  <si>
    <t>ผศ.ดร.องอาจ  อินทร์สังข์</t>
  </si>
  <si>
    <t>081-866-9386</t>
  </si>
  <si>
    <t>โครงการประชุมสัมมนาเชิงปฏิบัติการจัดทำแผนพัฒนาแผนกลยุทธ์และบริหารความเสี่ยง</t>
  </si>
  <si>
    <t>นายสมยศ ศรีเพิ่ม</t>
  </si>
  <si>
    <t>089-875-6323</t>
  </si>
  <si>
    <t xml:space="preserve">โครงการพัฒนาทักษะภาษาอังกฤษแก่นักศึกษา </t>
  </si>
  <si>
    <t xml:space="preserve">ผศ.วุฒิชัย  สีเผือก   </t>
  </si>
  <si>
    <t>083-388-7337</t>
  </si>
  <si>
    <t>โครงการแสดงผลงานวิชาการและการประกวดแข่งขันวิชาการเกษตรศาสตร์</t>
  </si>
  <si>
    <t>กิจกรรมย่อยที่ 1 : แสดงผลงานวิชาการและการประกวดแข่งขันวิชาการเกษตรศาสตร์ทุ่งใหญ่</t>
  </si>
  <si>
    <t>นางสาวพิมล  เที่ยงธรรม</t>
  </si>
  <si>
    <t>086-800-8726</t>
  </si>
  <si>
    <t>กิจกรรมย่อยที่ 2 : แสดงผลงานวิชาการและการประกวดแข่งขันวิชาการเกษตรศาสตร์ไสใหญ่</t>
  </si>
  <si>
    <t>ผศ.จรัญ  ทองเจือ</t>
  </si>
  <si>
    <t>087-276-1618</t>
  </si>
  <si>
    <t>โครงการการจัดการเกษตรเชิงธุรกิจแบบบูรณาการในยุคดิจิตัล</t>
  </si>
  <si>
    <t>นางธันย์นรีย์   โมราศิลป์</t>
  </si>
  <si>
    <t>081-326-2944</t>
  </si>
  <si>
    <t>095-428-7330</t>
  </si>
  <si>
    <t xml:space="preserve">โครงการเสริมสร้างทักษะงานใบตอง </t>
  </si>
  <si>
    <t>ผศ.ทิวา  รักนิ่ม</t>
  </si>
  <si>
    <t>081-878-6234</t>
  </si>
  <si>
    <t>โครงการพัฒนาบุคลากรสายสนับสนุน</t>
  </si>
  <si>
    <t>นายสมยศ  ศรีเพิ่ม</t>
  </si>
  <si>
    <t>โครงการอบรมเตรียมความพร้อมสหกิจศึกษา</t>
  </si>
  <si>
    <t>ผศ.ดร.นันทนา  ช่วยชูวงศ์</t>
  </si>
  <si>
    <t>089 – 8736853</t>
  </si>
  <si>
    <t xml:space="preserve">โครงการสัมมนานักศึกษาฝึกงานภายนอกกับสถานประกอบการ </t>
  </si>
  <si>
    <t>081-878-4236</t>
  </si>
  <si>
    <t xml:space="preserve">โครงการปฐมนิเทศนักศึกษาฝึกงานภายนอกกับสถานประกอบการ </t>
  </si>
  <si>
    <t>โครงการเสริมสร้างสมรรถนะพื้นฐานการผลิตบัณฑิตนักปฏิบัติ</t>
  </si>
  <si>
    <t>083-656-6530</t>
  </si>
  <si>
    <t xml:space="preserve">กิจกรรมย่อยที่ 2   การเสริมสร้างสมรรถนะพื้นฐานการผลิตบัณฑิตนักปฏิบัติสาขาเทคโนโลยีภูมิทัศน์  (การก่อสร้างงานภูมิทัศน์)
</t>
  </si>
  <si>
    <t>นายจำเลือง  เหตุทอง</t>
  </si>
  <si>
    <t>089-169-6364</t>
  </si>
  <si>
    <t>กิจกรรมย่อยที่ 3  การเสริมสร้างสมรรถนะพื้นฐานการวิเคราะห์การย่อยได้ และการประเมินพลังงานที่ใช้ประโยชน์ได้โดยวิธีการวัดปริมาตรแก๊ส(Gas Test Technique)</t>
  </si>
  <si>
    <t>กิจกรรมย่อยที่ 4 การเสริมสร้างสมรรถนะพื้นฐานการเป็นผู้ประกอบการใหม่</t>
  </si>
  <si>
    <t>นางสาวจารีพร เพชรชิต</t>
  </si>
  <si>
    <t>085-573-5901</t>
  </si>
  <si>
    <t>กิจกรรมย่อยที่ 5 : การเสริมสร้างสมรรถนะพื้นฐานการใช้ การซ่อมบำรุงแทรกเตอร์และเครื่องจักรกลเกษตร</t>
  </si>
  <si>
    <t>ผศ.ชวกร     มุกสาน</t>
  </si>
  <si>
    <t>081-326-8501</t>
  </si>
  <si>
    <t>ผศ.ดร.ธีรวุฒิ  เลิศสุทธิชวาล</t>
  </si>
  <si>
    <t>081-892-4931</t>
  </si>
  <si>
    <t>กิจกรรมย่อยที่ 7 กิจกรรมการเสริมสร้างสมรรถนะพื้นฐานการผลิตพืชผักอินทรีย์วิถีแห่งภูมิปัญญาไทย</t>
  </si>
  <si>
    <t>นางสาวสกุลรัตน์  แสนปุตะวงษ์</t>
  </si>
  <si>
    <t>087-009-3652</t>
  </si>
  <si>
    <t>กิจกรรมย่อยที่ 8  การเสริมสร้างสมรรถนะพื้นฐานการผลิตโคขุน</t>
  </si>
  <si>
    <t>รศ.ราชศักดิ์  ช่วยชูวงศ์</t>
  </si>
  <si>
    <t>081-978-6283</t>
  </si>
  <si>
    <t>โครงการพัฒนาทักษะปฏิบัติตามแนวคิดเศรษฐกิจพอเพียงสำหรับนักศึกษา</t>
  </si>
  <si>
    <t xml:space="preserve">โครงการประชุมวิชาการวิทยาศาสตร์การประมงระดับปริญญาตรี </t>
  </si>
  <si>
    <t>ผู้เข้าร่วมโครงการทุกคนบอกประเด็นความรู้ที่ได้รับ  อย่างน้อย 1 เรื่อง</t>
  </si>
  <si>
    <t>ผศ.ดร.วรรณิณี   จันทร์แก้ว</t>
  </si>
  <si>
    <t>089-648-1749</t>
  </si>
  <si>
    <t>โครงการอบรมเชิงปฏิบัติการการเพาะเลี้ยงสัตว์น้ำด้วยเทคโนโลยี</t>
  </si>
  <si>
    <t>นายกิตติชนม์ อุเทนะพันธุ์</t>
  </si>
  <si>
    <t>081-599-0778</t>
  </si>
  <si>
    <t>โครงการเสริมสร้างทักษะวิชาชีพ และประสบการณ์สู่การเป็นผู้ประกอบการใหม่</t>
  </si>
  <si>
    <t>085 573-5901</t>
  </si>
  <si>
    <t>โครงการทดสอบสมรรถนะวิชาชีพการผลิตบัณฑิตนักปฏิบัติ</t>
  </si>
  <si>
    <t>โครงการงานฟาร์มโคเนื้อ  ชุมพร</t>
  </si>
  <si>
    <t>ผศ.สมบัติ  ศรีจันทร์</t>
  </si>
  <si>
    <t>081 978-1359</t>
  </si>
  <si>
    <t>การรักษาสารพฤกษเคมีสำคัญของเนื้อมะม่วงหิมพานต์อบแห้ง</t>
  </si>
  <si>
    <t>ผศ.ดร.กิตติภูมิ ศุภลักษณ์ปัญญา</t>
  </si>
  <si>
    <t>084-0582499</t>
  </si>
  <si>
    <t>คณะอุตสาหกรรมเกษตร</t>
  </si>
  <si>
    <t>ผลของการแปรรูปและการเก็บรักษาต่อฤทธิ์ด้านเภสัชวิทยาของพืชสมุนไพรในผลิตภัณฑ์แผ่นข้าวยำอบกรอบ</t>
  </si>
  <si>
    <t>ผศ.ดร.เสาวณีย์ ชัยเพชร</t>
  </si>
  <si>
    <t>091-0408054</t>
  </si>
  <si>
    <t>โอกาสและทางเลือกของชุมชนกลุ่มเกษตรกรฝั่งทะเลอ่าวไทย : การพัฒนาศักยภาพมะมุดในเชิงพาณิชย์</t>
  </si>
  <si>
    <t>ผศ.พูลทรัพย์ อินทร์สังข์</t>
  </si>
  <si>
    <t>081-9682596</t>
  </si>
  <si>
    <t xml:space="preserve">การพัฒนาผลิตภัณฑ์หมูเกาหยุกบรรจุกระป๋อง </t>
  </si>
  <si>
    <t>ผศ.จรูญ บุญนำ</t>
  </si>
  <si>
    <t>089-7666792</t>
  </si>
  <si>
    <t>การคัดเลือกและศึกษา Bifidobacteria จากมูลทารกที่มีคุณสมบัติของโพรไบโอติกและความสามารถในการผลิตโฟเลต</t>
  </si>
  <si>
    <t>ดร.ธณิกานต์ ธรสินธุ์</t>
  </si>
  <si>
    <t>098-2535495</t>
  </si>
  <si>
    <t>ผลการเสริมแคปซูล Lactobacillus spp. ขนาดเล็กในอาหารกุ้งเพื่อเพิ่มภูมิต้านทานโรคของกุ้งกุลาดำและยับยั้งเชื้อ 
Vibrio parahaemolyticus</t>
  </si>
  <si>
    <t>ผศ.ณรงค์ชัย ชูพูล</t>
  </si>
  <si>
    <t>062-9698159</t>
  </si>
  <si>
    <t>การใช้ประโยชน์จากสารประกอบฟีนอลิกจากข่าลิงและขมิ้นชัน เป็นสารต้านออกซิเดชันในผลิตภัณฑ์เนื้อไก่</t>
  </si>
  <si>
    <t>ผศ.จรีพร เชื้อเจ็ดตน</t>
  </si>
  <si>
    <t>090-1606599</t>
  </si>
  <si>
    <t>ศักยภาพของสารสกัดจากใบมะม่วงหิมพานต์ต่อการยืดอายุการเก็บรักษาผลิตภัณฑ์เนื้อสัตว์</t>
  </si>
  <si>
    <t>ผศ.ดร.สุภาษิต ชูกลิ่น</t>
  </si>
  <si>
    <t>086-9655608</t>
  </si>
  <si>
    <t>โครงการถ่ายทอดเทคโนโลยีผลิตภัณฑ์อาหารจากแป้งสาคูเพื่อการจำหน่าย</t>
  </si>
  <si>
    <t>มี.ค 60</t>
  </si>
  <si>
    <t>ผศ.ชไมพร เพ็งมาก</t>
  </si>
  <si>
    <t>087-2044941</t>
  </si>
  <si>
    <t>โครงการถ่ายทอดเทคโลยีผลิตภัณฑ์อาหารหมักจากน้ำตาล (น้ำส้มจาก) ของชุมชนตำบลขาบนาก อำเภอปากพนัง เพื่อการจำหน่าย</t>
  </si>
  <si>
    <t>ก.พ 60</t>
  </si>
  <si>
    <t>นายศรีอุบล ทองประดิษฐ์</t>
  </si>
  <si>
    <t>โครงการพัฒนาอาชีพทางด้านอุตสาหกรรมเกษตรในชุมชนศาลาสามหลังแบบยั่งยืนหน่วยงานคณะอุตสาหกรรมเกษตร</t>
  </si>
  <si>
    <t>พ.ค 60</t>
  </si>
  <si>
    <t>ดร.อภิญญา วณิชพันธุ์</t>
  </si>
  <si>
    <t>084-0600599</t>
  </si>
  <si>
    <t>มิ.ย 60</t>
  </si>
  <si>
    <t>เม.ย 60</t>
  </si>
  <si>
    <t xml:space="preserve">กิจกรรมย่อยที่ 4 โครงการเสวนารายงานสรุปผลการดำเนินงาน  </t>
  </si>
  <si>
    <t>ก.ค 60</t>
  </si>
  <si>
    <t xml:space="preserve">โครงการเสริมสร้างศักยภาพนักศึกษาตามแนวทางเศรษฐกิจพอเพียงเพื่อชีวิตที่ยั่งยืน </t>
  </si>
  <si>
    <t>084-058-2500</t>
  </si>
  <si>
    <t>โครงการพัฒนาทักษะด้านการทำธุรกิจอาหารแก่นักศึกษา</t>
  </si>
  <si>
    <t>นักศึกษาที่เข้าร่วมโครงการทุกคนบอกประเด็นความรู้ที่ได้รับอย่างน้อย 1 เรื่อง</t>
  </si>
  <si>
    <t>นักศึกษาที่เข้าร่วมโครงการสามารถนำความรู้ไปใช้ประโยชน์ได้อยู่ในระดับมาก</t>
  </si>
  <si>
    <t>ผศ.ละอองวรรณ</t>
  </si>
  <si>
    <t>081-7976844</t>
  </si>
  <si>
    <t xml:space="preserve">โครงการประกวด”Amazing  of  Food  Product”  </t>
  </si>
  <si>
    <t>ผู้เข้าร่วมโครงการได้รับความรู้และมีการพัฒนาทักษะเพิ่มขึ้น</t>
  </si>
  <si>
    <t>ผศ.ผกามาส ปุรินทราภิบาล</t>
  </si>
  <si>
    <t>083-6924829</t>
  </si>
  <si>
    <t>อย่างน้อยร้อยละ 80 ของผู้ที่เข้าร่วมโครงการได้รับความรู้เพิ่มขึ้น</t>
  </si>
  <si>
    <t xml:space="preserve">ดร.ธณิกานต์ ธรสินธุ์  </t>
  </si>
  <si>
    <t>098-253-5495</t>
  </si>
  <si>
    <t>อ.เดชศักดิ์ วิจิตต์พันธ์</t>
  </si>
  <si>
    <t>081-440-3525</t>
  </si>
  <si>
    <t xml:space="preserve">โครงการส่งเสริมทักษะการคิดเชิงสร้างสรรค์ของนักศึกษาคณะอุตสาหกรรมเกษตร    </t>
  </si>
  <si>
    <t>ต.ค 59</t>
  </si>
  <si>
    <t xml:space="preserve"> - </t>
  </si>
  <si>
    <t>พ.ย 59</t>
  </si>
  <si>
    <t>084-058-2499</t>
  </si>
  <si>
    <r>
      <t>โครงการสืบสานและอนุรักษ์ภูมิปัญญาสมุนไพรพื้นบ้านภาคใต้ตามวิถีเพื่อสุขภาพ</t>
    </r>
    <r>
      <rPr>
        <sz val="16"/>
        <color indexed="10"/>
        <rFont val="Angsana New"/>
        <family val="1"/>
      </rPr>
      <t/>
    </r>
  </si>
  <si>
    <t xml:space="preserve"> กิจกรรมย่อยที่ 1 ศึกษาภูมิปัญญาปราชญ์ชาวบ้านเพื่อการเรียนรู้และเก็บข้อมูลเกี่ยวกับตำรับอาหารพื้นบ้านภาคใต้  </t>
  </si>
  <si>
    <t>กิจกรรมย่อยที่ 2 การเรียนรุ้และการอนุรักษ์สมุนไพรพื้นบ้านภาคใต้</t>
  </si>
  <si>
    <t xml:space="preserve">โครงการค่าย อก. จิตอาสาปลูกป่า พัฒนาชุมชน </t>
  </si>
  <si>
    <t>โครงการอบรมและจัดประกวดแข่งขันศิลปะการจัดตกแต่งอาหารพื้นบ้านเพื่อการอนุรักษ์วัฒนธรรมไทย</t>
  </si>
  <si>
    <t>15.5.1</t>
  </si>
  <si>
    <t xml:space="preserve">โครงการจัดการองค์ความรู้ในองค์กร “การเพิ่มคุณค่างานด้วย KM” </t>
  </si>
  <si>
    <t>กิจกรรมย่อยที่ 1 :  โครงการจัดการองค์ความรู้ในองค์กร “การเพิ่มคุณค่างานด้วย KM”  ครั้งที่ 1</t>
  </si>
  <si>
    <t>อย่างน้อยร้อยละ 80 ของผู้เข้าร่วมโครงการได้รับความรุ้เพิ่มขึ้น</t>
  </si>
  <si>
    <t xml:space="preserve">กิจกรรมย่อยที่ 2  :  โครงการจัดการองค์ความรู้ในองค์กร “การเพิ่มคุณค่างานด้วย KM” ครั้งที่ 2 </t>
  </si>
  <si>
    <t>กิจกรรมย่อยที่ 1 :  โครงการพัฒนาทักษะด้านภาษาแก่นักศึกษา ครั้งที่ 1</t>
  </si>
  <si>
    <t>นายวีรพงศ์ เชียรสงค์</t>
  </si>
  <si>
    <t>080-5197173</t>
  </si>
  <si>
    <t>กิจกรรมย่อยที่ 2 :  โครงการพัฒนาทักษะด้านภาษาแก่นักศึกษา ครั้งที่ 2</t>
  </si>
  <si>
    <t>กิจกรรมย่อยที่ 3 :  โครงการพัฒนาทักษะด้านภาษาแก่นักศึกษา ครั้งที่ 3</t>
  </si>
  <si>
    <t>โครงการสัมมนาวิชาการเพิ่มพูนความรู้นักศึกษาและศิษย์เก่า</t>
  </si>
  <si>
    <t>โครงการประชุมสัมมนาเชิงปฏิบัติการจัดทำแผนพัฒนาแผนกลยุทธ์ แผนปฏิบัติงานราชการประจำปี และบริหารความเสี่ยง</t>
  </si>
  <si>
    <t xml:space="preserve">กิจกรรมย่อยที่ 1 :  โครงการประชุมสัมมนาเชิงปฏิบัติการจัดทำแผนพัฒนาแผนกลยุทธ์ แผนปฏิบัติงานราชการประจำปี และบริหารความเสี่ยง ครั้งที่ 1 </t>
  </si>
  <si>
    <t xml:space="preserve">กิจกรรมย่อยที่ 2 :  โครงการประชุมสัมมนาเชิงปฏิบัติการจัดทำแผนพัฒนาแผนกลยุทธ์ แผนปฏิบัติงานราชการประจำปี และบริหารความเสี่ยง ครั้งที่ 2 </t>
  </si>
  <si>
    <t>โครงการสัมมนาเทคนิคการให้คำปรึกษาและการสอนนักศึกษายุคใหม่ในศตวรรษที่ 21</t>
  </si>
  <si>
    <t xml:space="preserve">โครงการฝึกเพิ่มประสบการณ์และพัฒนาตนเอง ณ หน่วยงานภาครัฐหรือเอกชน </t>
  </si>
  <si>
    <t xml:space="preserve">โครงการอบรมและจัดประกวดแข่งขันการทำหมรับน้อย </t>
  </si>
  <si>
    <t>ผู้เข้าร่วมโครงการมีความพึงพอใจไม่น้อยกว่าร้อยละ 80</t>
  </si>
  <si>
    <t>0-872404941</t>
  </si>
  <si>
    <t>โครงการพัฒนาผลิตภัณฑ์จากธรรมชาติและช่องทางจำหน่ายเชิงธุรกิจ</t>
  </si>
  <si>
    <t>อ.อภิญญา วณิชพันธุ์</t>
  </si>
  <si>
    <t>081-4403525</t>
  </si>
  <si>
    <t xml:space="preserve"> กิจกรรมย่อยที่ 2 การอบรมเทคนิคการนำเสนอผลิตภัณฑ์อาหารในการประกวดแข่งขันและการประกวดแข่งขันพัฒนาผลิตภัณฑ์อาหารเพื่อสุขภาพ</t>
  </si>
  <si>
    <t xml:space="preserve">โครงการเปิดบ้านวันวิชาการ “Agro industry Open House” </t>
  </si>
  <si>
    <t xml:space="preserve">โครงการนิทรรศการวิชาการด้านอุตสาหกรรมเกษตร </t>
  </si>
  <si>
    <t>ผู้เข้าร่วมโครงการสามารถนำความรู้ไปใช้ประโยชน์อยู่ในระดับมาก</t>
  </si>
  <si>
    <t>อ. วีรพงศ์ เชีวรสงค์</t>
  </si>
  <si>
    <t xml:space="preserve">โครงการอนุรักษ์พลังงานในอาคารอุตสาหกรรมเกษตร </t>
  </si>
  <si>
    <t>ผศ.ดร.สุภาษิต</t>
  </si>
  <si>
    <t xml:space="preserve">โครงการอบรมเชิงปฏิบัติการ การดูแลและเทคนิคปฏิบัติสัตว์ทดลอง </t>
  </si>
  <si>
    <t>อ.สพ.ญ.เฉลิมขวัญ  เอื้อละพันธ์</t>
  </si>
  <si>
    <t>086-7397572</t>
  </si>
  <si>
    <t>อ.สุณิษา คงทอง</t>
  </si>
  <si>
    <t>081-1454610</t>
  </si>
  <si>
    <t>เครื่องหมายพันธุกรรมที่สัมพันธ์กับลักษณะที่เอื้อต่อการให้ผลผลิตและการเจริญเติบโตเพื่อใช้เปรียบเทียบพันธุ์โคลูกผสม
และโคพื้นเมืองที่เหมาะกับการขุนขายพิธีกุรบานในจังหวัดพัทลุง</t>
  </si>
  <si>
    <t>อ.ฟาอิช มั่นนันท์กุล</t>
  </si>
  <si>
    <t>081-8809490</t>
  </si>
  <si>
    <t>การเตรียมสารสกัดกึ่งบริสุทธิ์จากน้ำส้มควันไม้จากกะลาปาล์มน้ำมันและฤทธิ์ชีวภาพ</t>
  </si>
  <si>
    <t>อ.ยงยุทธ์  เทพรัตน์</t>
  </si>
  <si>
    <t>086-9690757</t>
  </si>
  <si>
    <t>ฤทธิ์ต้านจุลชีพของผงสมุนไพรเปลือกของผลมังคุดต่อเชื้อแบคทีเรียที่ก่อให้เกิดภาวะผิวหนังอักเสบเป็นหนองที่แยกได้จากสัตว์ป่วยในโรงพยาบาลสัตว์</t>
  </si>
  <si>
    <t>อ.สพ.ญ.สินีนาฎ  เข็มบุบผา</t>
  </si>
  <si>
    <t>083-4888005</t>
  </si>
  <si>
    <t>การพัฒนาการตรวจสอบและวินิจฉัยการติดเชื้อร่วมกันของเชื้อแบคทีเรียก่อโรค 3 ชนิดในปลานิลและปลาทับทิมที่เลี้ยงในแม่น้ำตาปี จ.นครศรีธรรมราช ด้วยการพัฒนาเทคนิค Multiplex PCR</t>
  </si>
  <si>
    <t>อ.สุไหลหมาน  หมาดโหยด</t>
  </si>
  <si>
    <t>091-0354306</t>
  </si>
  <si>
    <t>การตรวจสอบและยืนยันเชื้อปรสิตปลิงใส, ichlidogyrus spp. (Monogenea, Ancyrocephalinae) จากเมือกบริเวณเหงือกปลานิลที่มีการเลี้ยงใน จ.นครศรีธรรมราชการ ด้วยเทคนิคทางพีซีอาร์</t>
  </si>
  <si>
    <t>การศึกษาความชุกของปรสิตในทางเดินอาหารของกวาง ในสวนป่าหนองเขื่อน อ. ชะอำ จ. เพชรบุรี</t>
  </si>
  <si>
    <t>อ.สพ.ญ.สินีนาฎ  เข็มบุบผา อ.สพญ.โสภิดา พุทธะสุภะ อ.ภรณ์ทิพย์  ทองมณี</t>
  </si>
  <si>
    <t>083-4888005       082-4519505  086-4939561</t>
  </si>
  <si>
    <t>สัณฐานวิทยาของเขาและความเสียหายที่เกิดขึ้นกับเขาของโคชนในพื้นที่ภาคใต้ของประเทศไทย</t>
  </si>
  <si>
    <t>นายมรกต  แสงรุ่ง</t>
  </si>
  <si>
    <t>081-4159589</t>
  </si>
  <si>
    <t>อ.สพ.ญ.มธุรส สุวรรณเรืองศรี</t>
  </si>
  <si>
    <t>080-5947742</t>
  </si>
  <si>
    <t>อ.ภรณ์ทิพย์ ทองมณี</t>
  </si>
  <si>
    <t>087-4695625</t>
  </si>
  <si>
    <t>โครงการส่งเสริมการเลี้ยงกุ้งก้ามแดงในพื้นที่การทำสวนปาล์มและสวนยางพารา</t>
  </si>
  <si>
    <t>อ.สุไหลหมาน หมาดโหยด</t>
  </si>
  <si>
    <t xml:space="preserve">โครงการอบรมเชิงปฏิบัติด้านการเลี้ยงและการจัดการการเลี้ยงโคเนื้อของชุมชนบ้านควนยูง </t>
  </si>
  <si>
    <t>อ.วรรษกร  ขอพลอยกลาง</t>
  </si>
  <si>
    <t>081-9795327</t>
  </si>
  <si>
    <t xml:space="preserve">โครงการตำบลสุขภาพสัตว์พัฒนา </t>
  </si>
  <si>
    <t>กิจกรรมย่อยที่ 1 โครงการศูนย์การเรียนรู้หมู่บ้านการจัดการสุขภาพแพะ</t>
  </si>
  <si>
    <t>อ.วรรษกร ขอพลอยกลาง</t>
  </si>
  <si>
    <t>อ.สุภิญญา ชูใจ</t>
  </si>
  <si>
    <t>089-8675301</t>
  </si>
  <si>
    <t>กิจกรรมย่อยที่ 3 โครงการอบรมเชิงปฏิบัติการ และการทำชุดสาธิตการผลิตแก๊สชีวภาพจากมูลแพะ</t>
  </si>
  <si>
    <t>โครงการอบรมคุณลักษณะของบัณฑิตที่พึงประสงค์</t>
  </si>
  <si>
    <t>อ.สพ.ญ.เฉลิมขวัญ     เอื้อละพันธ์</t>
  </si>
  <si>
    <t>081-5942616</t>
  </si>
  <si>
    <t>อ.สพ.ญ      ชญาดา      หนูเสน</t>
  </si>
  <si>
    <t>085-9163616</t>
  </si>
  <si>
    <t>อ.น.สพ.ศรัณย์พงศ์      วงศ์มณี</t>
  </si>
  <si>
    <t>082-4463599</t>
  </si>
  <si>
    <t>โครงการการค่ายพัฒนาคุณธรรมสู่วิชาชีพการสัตวแพทย์</t>
  </si>
  <si>
    <t>โครงการอนุรักษ์ศิลปวัฒนธรรม</t>
  </si>
  <si>
    <t>อ.สพ.ญโสภิดา พุทธะสุภะ</t>
  </si>
  <si>
    <t>082-4519509</t>
  </si>
  <si>
    <t>สพ.ญ.มันตา   ภูมิเกษมศักดิ์</t>
  </si>
  <si>
    <t>086-0959185</t>
  </si>
  <si>
    <t xml:space="preserve">โครงการทบทวนแผนกลยุทธ์และจัดทำแผนปฏิบัติงานประจำปี </t>
  </si>
  <si>
    <t>อ.น.สพ.สิริศักดิ์  ชีช้าง</t>
  </si>
  <si>
    <t>081-6366451</t>
  </si>
  <si>
    <t>16</t>
  </si>
  <si>
    <t>โครงการจัดองค์ความรู้ “การสร้างภาพลักษณ์ที่ดีให้กับองค์กร”</t>
  </si>
  <si>
    <t xml:space="preserve">โครงการพัฒนาศักยภาพการทำงานบุคลากรสายสนับสนุนวิชาการ </t>
  </si>
  <si>
    <t>โครงการสร้างจิตสำนึกรักองค์กร</t>
  </si>
  <si>
    <t>น.ส.จารี  กลิ่นแก้ว</t>
  </si>
  <si>
    <t>095-4193490</t>
  </si>
  <si>
    <t>โครงการพัฒนาอาจารย์สำหรับการสอนในศตวรรษที่ 21</t>
  </si>
  <si>
    <t xml:space="preserve">โครงการเพิ่มความรู้สำหรับสัตวแพทย์ ผู้ประกอบวิชาชีพการสัตวแพทย์ ทางด้านกายวิภาคศาสตร์ </t>
  </si>
  <si>
    <t>อ.น.สพ.ศรัณย์พงศ์  วงศ์มณี</t>
  </si>
  <si>
    <t xml:space="preserve">โครงการเพิ่มความรู้สำหรับสัตวแพทย์ ผู้ประกอบวิชาชีพการสัตวแพทย์ ทางด้านจุลชีววิทยา </t>
  </si>
  <si>
    <t>อ.ดร.      อุมาพร  ขิมมากทอง</t>
  </si>
  <si>
    <t>080-5458353</t>
  </si>
  <si>
    <t xml:space="preserve">โครงการเพิ่มความรู้สำหรับสัตวแพทย์ ผู้ประกอบวิชาชีพการสัตวแพทย์ ทางด้านพยาธิวิทยา </t>
  </si>
  <si>
    <t>อ.สพ.ญ.ดร.นิจจารีย์ญา          ศิริศรีโร</t>
  </si>
  <si>
    <t>092-2570847</t>
  </si>
  <si>
    <t xml:space="preserve">โครงการเพิ่มความรู้สำหรับสัตวแพทย์ ผู้ประกอบวิชาชีพการสัตวแพทย์ ทางด้านเภสัชวิทยา </t>
  </si>
  <si>
    <t>อ.สุณิษา  คงทอง</t>
  </si>
  <si>
    <t xml:space="preserve">โครงการเพิ่มความรู้สำหรับสัตวแพทย์ ผู้ประกอบวิชาชีพการสัตวแพทย์ ทางด้านศัลยศาสตร์ </t>
  </si>
  <si>
    <t>อ.สพ.ญ.มธุรส  สุวรรณเรืองศรี</t>
  </si>
  <si>
    <t>โครงการเพิ่มความรู้สำหรับสัตวแพทย์ ผู้ประกอบวิชาชีพการสัตวแพทย์ ทางด้านสรีรวิทยา</t>
  </si>
  <si>
    <t xml:space="preserve">โครงการเพิ่มความรู้สำหรับสัตวแพทย์ ผู้ประกอบวิชาชีพการสัตวแพทย์ ทางด้านสัตวแพทยสาธารณสุข </t>
  </si>
  <si>
    <t xml:space="preserve">โครงการเพิ่มความรู้สำหรับสัตวแพทย์ ผู้ประกอบวิชาชีพการสัตวแพทย์ ทางด้านสูติศาสตร์ </t>
  </si>
  <si>
    <t>อ.วรรษกร              ขอพลอยกลาง</t>
  </si>
  <si>
    <t xml:space="preserve">โครงการเพิ่มความรู้สำหรับสัตวแพทย์ ผู้ประกอบวิชาชีพการสัตวแพทย์ ทางด้านอายุรศาสตร์ </t>
  </si>
  <si>
    <t>อ.สพ.ญ. ชญาดา  หนูเสน</t>
  </si>
  <si>
    <t>083-1950685</t>
  </si>
  <si>
    <t xml:space="preserve">โครงการเพิ่มความรู้สำหรับสัตวแพทย์ ผู้ประกอบวิชาชีพการสัตวแพทย์ ทางด้านปรสิต </t>
  </si>
  <si>
    <t>อ.สพ.ญ.โสภิดา  พุทธะสุภะ</t>
  </si>
  <si>
    <t>082-4519505</t>
  </si>
  <si>
    <t>โครงการตรวจเยี่ยมสถาบันผลิตสัตวแพทยศาสตรบัณฑิตโดยสัตวแพทยสภา</t>
  </si>
  <si>
    <t>โครงการอบรมเชิงปฏิบัติการเพื่อพัฒนาทักษะวิชาชีพทางสัตวแพทย์</t>
  </si>
  <si>
    <t>โครงการติดตามและประเมินความก้าวหน้างานวิจัย</t>
  </si>
  <si>
    <t>ดร.บุญเรือน สรรเพชร</t>
  </si>
  <si>
    <t>089-1753545</t>
  </si>
  <si>
    <t>คณะวิทยศาสตร์และเทคโนโลยี</t>
  </si>
  <si>
    <t>ผลของการกำจัดยางเหนียวต่อการผลิตไบโอดีเซลจากน้ำมันปาล์มดิบ</t>
  </si>
  <si>
    <t>ดร.บุญเรือน  สรรเพชร</t>
  </si>
  <si>
    <t>การเปรียบเทียบความสามารถในการแก้ปัญหาคณิตศาสตร์ และความสามารถในการเชื่อมโยงคณิตศาสตร์สู่ชีวิตประจำวันของนักศึกษา ชั้นปีที่ 1 ที่ได้รับการสอนแบบปฏิบัติการกับการสอนแบบปกติ</t>
  </si>
  <si>
    <t>นายสิงหา  จุงศิริ</t>
  </si>
  <si>
    <t>087-4713007</t>
  </si>
  <si>
    <t>การศึกษาฤทธิ์ต้านStaphylococcus epidermidis ของตำรับยาสมุนไพรพื้นบ้าน</t>
  </si>
  <si>
    <t>นางสาวสิริรัตน์  ทองรอด</t>
  </si>
  <si>
    <t>088-7842330</t>
  </si>
  <si>
    <t>นางสาวสุวรรณา  ผลใหม่</t>
  </si>
  <si>
    <t>085-8833356</t>
  </si>
  <si>
    <t>ภูมิปัญญาการรักษาโรคสะเก็ดเงินของหมอพื้นบ้านในจังหวัดนครศรีธรรมราช</t>
  </si>
  <si>
    <t>นายวิญญู  วงศ์วิวัฒน์</t>
  </si>
  <si>
    <t>089-4750090</t>
  </si>
  <si>
    <t>ฤทธิ์ยับยั้งเอนไซม์ไทโรซิเนสของปาล์มสาคู</t>
  </si>
  <si>
    <t>นางชฎาพร  เกลี้ยจันทร์</t>
  </si>
  <si>
    <t>085-9845664</t>
  </si>
  <si>
    <t>การประยุกต์ใช้ระบบสารสนเทศภูมิศาสตร์พื้นที่ปลูกข้าวไร่ ในสวนยางพาราของ จังหวัดนครศรีธรรมราช</t>
  </si>
  <si>
    <t>นางสาวกรกฎ  โรจนวรรณ์</t>
  </si>
  <si>
    <t>095-2563425</t>
  </si>
  <si>
    <t>นางสาวนิธิพร วรรณโสภณ</t>
  </si>
  <si>
    <t>081-7345625</t>
  </si>
  <si>
    <t>นางสาวศิริลักษณ์ อินทสโร</t>
  </si>
  <si>
    <t>081-8756588</t>
  </si>
  <si>
    <t>การหล่อเบ้าพิมพ์จากน้ำยางข้นจากการครีมมิ่งสำหรับผลิตสบู่ก้อน</t>
  </si>
  <si>
    <t>ดร.เอกวิทย์ เพียรอนุรักษ์</t>
  </si>
  <si>
    <t>080-9733627</t>
  </si>
  <si>
    <t>นางรัตติยา  สารดิษฐ์</t>
  </si>
  <si>
    <t>095-4517915</t>
  </si>
  <si>
    <t>ความชุก และผลลัพธ์ด้านสุขภาพของผู้ป่วยกลุ่มความผิดปกติในระบบกล้ามเนื้อและกระดูกโครงร่างในคลินิกการแพทย์แผนไทย มหาวิทยาลัยเทคโนโลยีราชมงคลศรีวิชัย</t>
  </si>
  <si>
    <t>นายวสันต์  หะยียะห์ยา</t>
  </si>
  <si>
    <t>081-6318083</t>
  </si>
  <si>
    <t>วิเคราะห์ปัญหาและความต้องการในการใช้ภาษาอังกฤษของพนักงานท่าอากาศยานนานาชาติ พื้นที่ภาคใต้</t>
  </si>
  <si>
    <t>นางสาวรัตนีกรณ์  โภชากรณ์</t>
  </si>
  <si>
    <t>081-7504341</t>
  </si>
  <si>
    <t>สารยับยั้งแอลฟากลูโคซิเดสจากใบมะม่วงหิมพานต์ Anacardium occidentale (Linn.)</t>
  </si>
  <si>
    <t>ดร.ธนากรณ์  ดำสุด</t>
  </si>
  <si>
    <t>086-3868360</t>
  </si>
  <si>
    <t>การสื่อสารภูมิปัญญาการทำนาข้าวอินทรีย์ในจังหวัดนครศรีธรรมราชเพื่อสร้างความเข้มแข็งอย่างยั่งยืน</t>
  </si>
  <si>
    <t>นางสาวสุขกมล  รัตนสุภา</t>
  </si>
  <si>
    <t>089-9702501</t>
  </si>
  <si>
    <t>ความหลากหลายทางชีวภาพและพืชใช้ประโยชน์ในเขตพื้นที่ชุ่มน้ำป่าสาคูชุมชนบ้านกะโสม อ.ทุ่งสง จ.นครศรีธรรมราช</t>
  </si>
  <si>
    <t>น.ส.เปรมจิต  รองสวัสดิ์</t>
  </si>
  <si>
    <t>082-8346782</t>
  </si>
  <si>
    <t>การประเมินความหลากหลายทางพันธุกรรม โครงสร้างพันธุศาสตร์ประชากรและประวัติประชากรของปลาหน้าดิน : ปลาทรายแดง(Nemipterus hexodon) ในประเทศไทยหลังการประกาศใช้พระราชบัญญัติการประมง พ.ศ. 2558</t>
  </si>
  <si>
    <t>ดร.วีระเกียรติ  ทรัพย์มี</t>
  </si>
  <si>
    <t>086-2661515</t>
  </si>
  <si>
    <t>ความหลากหลายทางชีวภาพ ลักษณะทางพฤกษศาสตร์และฤทธิ์ต้านอนุมูล อิสระของพรรณไม้ในพื้นที่ป่าพรุควนเคร็ง</t>
  </si>
  <si>
    <t>รศ.จารุยา ขอพลอยกลาง</t>
  </si>
  <si>
    <t>080-8652022</t>
  </si>
  <si>
    <t>นิเวศวิทยา ลักษณะทางพฤกษศาสตร์ และฤทธิ์ต้านอนุมูลอิสระของพืชสมุนไพรในป่าพรุสาคูชุมชนกะโสม ต.กะปาง จ.นครศรีธรรมราช</t>
  </si>
  <si>
    <t>การผลิตปุ๋ยชีวภาพนาโนจากกรด 5-อะมิโนลีวูลินิกที่จับกับไคโตซานเพื่อนำไปเพิ่มผลผลิตและคุณภาพข้าวหอมนิล 
(Oryza sativa L.) ในพื้นที่จำกัด</t>
  </si>
  <si>
    <t>ผศ.ดร.อังคณา  ใสเกื้อ</t>
  </si>
  <si>
    <t>086-5663959</t>
  </si>
  <si>
    <t>ศึกษาปริมาณสารประกอบฟีนอลิกทั้งหมด ไลโคปีน และฤทธิ์ต้านอนุมูลอิสระในน้ำมันมะพร้าวที่มีสารสกัด
จากเยื่อหุ้มฟักข้าวและมะเขือเทศเพื่อใช้เป็นอาหารเสริม</t>
  </si>
  <si>
    <t>ผศ.สุภามาส อินทฤทธิ์</t>
  </si>
  <si>
    <t>084-0583641</t>
  </si>
  <si>
    <t>การพัฒนาสื่อมัลติมีเดียการประชาสัมพันธ์ข้อมูลงานเดินรถแขวงทุ่งสง การรถไฟแห่งประเทศไทย
ด้วยการใช้เทคโนโลยี QR Code</t>
  </si>
  <si>
    <t>ผลการใช้ระบบโปรแกรมคอมพิวเตอร์สำหรับพัฒนากิจกรรมสหกรณ์ร้านค้าและร้านค้าสวัสดิการในโรงเรียน</t>
  </si>
  <si>
    <t>นายกมลวรรณ  บุญเจริญ</t>
  </si>
  <si>
    <t>089-6462858</t>
  </si>
  <si>
    <t>การแยกและคัดเลือกเชื้อราก่อโรคในแมลงเพื่อประเมินการสร้างเอนไซม์ไคติเนส โปรติเนส และฤทธิ์ต้านจุลินทรีย์</t>
  </si>
  <si>
    <t>นางจรินทร์  พูดงาม</t>
  </si>
  <si>
    <t>084-0609565</t>
  </si>
  <si>
    <t>กระบวนการพัฒนาเชื้อเพลิงชีวมวลภาคครัวเรือนเพื่อลดการใช้แก๊สหุงต้ม</t>
  </si>
  <si>
    <t>ดร.กฤตพร แซ่แง่สายจันทร์</t>
  </si>
  <si>
    <t>081-7199016</t>
  </si>
  <si>
    <t>การประยุกต์ใช้น้ำยางธรรมชาติความหนืดต่ำซิลิกามาสเตอร์แบทร่วมกับ น้ำยางคลอโรพรีนในอุตสาหกรรมยางรองพรม</t>
  </si>
  <si>
    <t>ผศ.จุฑาทิพย์ อาจชมภู </t>
  </si>
  <si>
    <t>081-3266047</t>
  </si>
  <si>
    <t>โมบายล์แอปพลิเคชั่นระบบผู้เชี่ยวชาญสำหรับวินิจฉัยโรคในกุ้งทะเล</t>
  </si>
  <si>
    <t>ดร.ชัชฎา  หนูสาย</t>
  </si>
  <si>
    <t>089-0711348</t>
  </si>
  <si>
    <t>ศึกษาและสร้างแบบเทอร์โบเจนเนอเรเตอร์เพื่อนำไอเสียรถยนต์กลับมาใช้</t>
  </si>
  <si>
    <t>นายประเสริฐ  นนทกาญจน์</t>
  </si>
  <si>
    <t>084-6821161</t>
  </si>
  <si>
    <t>การออกแบบสร้างเครื่องปั่นแห้งเพื่อลดเวลาในการตากแป้งสาคู</t>
  </si>
  <si>
    <t>นายเสริมศักดิ์  เกิดวัน</t>
  </si>
  <si>
    <t>081-3972293</t>
  </si>
  <si>
    <t>การพัฒนาแบบทดสอบสมรรถนะวิชาชีพสำหรับนักศึกษาสาขาวิชาภาษาอังกฤษเพื่อการสื่อสารสากล</t>
  </si>
  <si>
    <t>ผศ.วิกรม  ฉันทรางกูร</t>
  </si>
  <si>
    <t>086-4982401</t>
  </si>
  <si>
    <t>โครงการเล่าเรื่องเมืองกะปาง</t>
  </si>
  <si>
    <t>นางสุภาวดี มีแก้ว</t>
  </si>
  <si>
    <t>084-1844766</t>
  </si>
  <si>
    <t>อ.กลอยใจ        ครุฑจ้อน</t>
  </si>
  <si>
    <t>089-4894886</t>
  </si>
  <si>
    <t>อ.อนิรุทธิ์  ส่งศรี</t>
  </si>
  <si>
    <t>083-5450853</t>
  </si>
  <si>
    <t>โครงการส่งเสริมศูนย์เรียนรู้การอนุรักษ์และแปรรูปสาคูแบบครบวงจร</t>
  </si>
  <si>
    <t>ผศ.สุธรรม     ชุมพร้อมญาติ</t>
  </si>
  <si>
    <t>091-8263476</t>
  </si>
  <si>
    <t>ผศ.พนม  อินทฤทธิ์</t>
  </si>
  <si>
    <t>081-8938430</t>
  </si>
  <si>
    <t>ผศ.จุฑาทิพย์  อาจชมภู</t>
  </si>
  <si>
    <t>อ.เปรมจิต   รองสวัสดิ์</t>
  </si>
  <si>
    <t>โครงการบริการวิชาการตามคำร้องขอและก่อให้เกิดรายได้</t>
  </si>
  <si>
    <t>10.1.5</t>
  </si>
  <si>
    <t>นายรุ่งโรจน์  เอียดเกิด</t>
  </si>
  <si>
    <t>085-8867524</t>
  </si>
  <si>
    <t>นายศักดิ์ฐาพงษ์  ไชยศร</t>
  </si>
  <si>
    <t>086-4753829</t>
  </si>
  <si>
    <t>โครงการพัฒนาศักยภาพนักศึกษาและศิษย์เก่าคณะวิทยาศาสตร์และเทคโนโลยี</t>
  </si>
  <si>
    <t>นายศุภเวทย์   สงคง</t>
  </si>
  <si>
    <t>080-8813393</t>
  </si>
  <si>
    <t>นายศุภเวทย์  สงคง</t>
  </si>
  <si>
    <t>095-3131156</t>
  </si>
  <si>
    <t>นางสาวธิติมา  รักถนอม</t>
  </si>
  <si>
    <t>081-0822522</t>
  </si>
  <si>
    <t>โครงการสืบสานประเพณีศิลปวัฒนธรรมและเผยแพร่ภูมิปัญญาท้องถิ่นภาคใต้</t>
  </si>
  <si>
    <t>นางราตรี   เขียวรอด</t>
  </si>
  <si>
    <t>081-9709234</t>
  </si>
  <si>
    <t>โครงการไหว้ครูและครอบครูแพทย์แผนไทย</t>
  </si>
  <si>
    <t>โครงการสร้างเครือข่ายในการอนุรักษ์ศิลปวัฒนธรรมและต่อยอดภูมิปัญญาท้องถิ่น</t>
  </si>
  <si>
    <t>15.6.1</t>
  </si>
  <si>
    <t>นางตรีวนันท์  เนื่องอุทัย</t>
  </si>
  <si>
    <t>089–7734864</t>
  </si>
  <si>
    <t>โครงการจัดกิจกรรมเพิ่มสมรรถนะด้านภาษาอังกฤษ RMUTSV Test แก่นักศึกษา</t>
  </si>
  <si>
    <t>ผศ.จิราภรณ์  เลี่ยมนิมิตร</t>
  </si>
  <si>
    <t>087-8866316</t>
  </si>
  <si>
    <t>โครงการจัดกิจกรรมเพิ่มสมรรถนะด้านภาษาและการสื่อสาร TOEIC แก่นักศึกษา</t>
  </si>
  <si>
    <t>ผู้ช่วยศาสตราจารย์วิกรม ฉันทรางกูร</t>
  </si>
  <si>
    <t xml:space="preserve">โครงการอบรมเชิงปฏิบัติการเสวนาคิดบวกอย่างสร้างสรรค์และสานสัมพันธ์ </t>
  </si>
  <si>
    <t>นางกัญญาภัทร แก้วประภาค</t>
  </si>
  <si>
    <t>080-8878454</t>
  </si>
  <si>
    <t>โครงการจัดประชุมเครือข่ายสถาบันการผลิตกำลังคนด้านการแพทย์แผนไทย</t>
  </si>
  <si>
    <t>โครงการส่งเสริมสมรรถนะด้านวิชาชีพ</t>
  </si>
  <si>
    <t>ผศ.สุภามาส
อินทฤทธิ์</t>
  </si>
  <si>
    <t>081-3707210</t>
  </si>
  <si>
    <t>ผู้เข้าร่วมโครงการสามารถบอกประเด็นความรู้หรือประสบการณ์ที่ได้รับอย่างน้อย 1 เรื่อง</t>
  </si>
  <si>
    <t>นางกฤตพร แซ่แง่ สายจันทร์</t>
  </si>
  <si>
    <t>โครงการสัปดาห์วิทยาศาสตร์ครั้งที่ 10</t>
  </si>
  <si>
    <t>โครงการค่ายวิทยาศาสตร์ รุ่นที่ 9 (Science Camp’ 9)</t>
  </si>
  <si>
    <t>โครงการฝึกอบรมเพื่อสอบมาตรฐานวิชาชีพไอที (Information Technology Professional Examination: ITPE)</t>
  </si>
  <si>
    <t xml:space="preserve">โครงการศึกษาดูงานด้านบริหารจัดการการท่องเที่ยว </t>
  </si>
  <si>
    <t xml:space="preserve">ผู้เข้าร่วมโครงการได้รับการพัฒนาทักษะวิชาชีพเฉพาะทางและเพิ่มพูนความเชี่ยวชาญในวิชาชีพ
มากขึ้น
</t>
  </si>
  <si>
    <t>นางสาวภัชญาภา   ทองใส</t>
  </si>
  <si>
    <t>083-6954266</t>
  </si>
  <si>
    <t>โครงการ สื่อสารสร้างสรรค์ จรรโลงภาษา พัฒนาทักษะ ครั้งที่ 2</t>
  </si>
  <si>
    <t xml:space="preserve">ผู้เข้าร่วมโครงการทุกคนบอกประเด็นความรู้หรือประสบการณ์ที่ได้รับเพิ่มขึ้นอย่างน้อย 1 เรื่อง </t>
  </si>
  <si>
    <t>089–9702501</t>
  </si>
  <si>
    <t>โครงการฝึกอบรมนักศึกษาเพื่อทดสอบขึ้นทะเบียนและรับใบอนุญาตเป็นผู้ประกอบวิชาชีพการแพทย์แผนไทย</t>
  </si>
  <si>
    <t>นางสาวกัญทร  ยินเจริญ</t>
  </si>
  <si>
    <t>099-0636414</t>
  </si>
  <si>
    <t>โครงการการพัฒนาผลิตภัณฑ์โอลิโอเคมี</t>
  </si>
  <si>
    <t>นางสาวฐิติกร  จันทร์วุ่น</t>
  </si>
  <si>
    <t>091-8230505</t>
  </si>
  <si>
    <t>โครงการพัฒนาแอพลิเคชั่นบนโทรศัพท์เคลื่อนที่</t>
  </si>
  <si>
    <t>นางสาวนิธิพร  วรรณโสภณ</t>
  </si>
  <si>
    <t>โครงการจัดนิทรรศการแสดงและสาธิตผลงานทางวิชาการด้านวิทยาศาสตร์และเทคโนโลยี</t>
  </si>
  <si>
    <t>อ.ศีริลักษณ์ อินทสโร</t>
  </si>
  <si>
    <t>นางสาวสุพัตรา คำแหง</t>
  </si>
  <si>
    <t>คณะเทคโนโลยีการจัดการ</t>
  </si>
  <si>
    <t>นายธิรนันท์  วัฒนโยธิน</t>
  </si>
  <si>
    <t>นายสิทธิชัย     นวลเศรษฐ</t>
  </si>
  <si>
    <t>นางสาวอัญชลี  สนดี</t>
  </si>
  <si>
    <t>นางสาวเสาวลักษณ์ บุญรอด</t>
  </si>
  <si>
    <t>ไม่มี</t>
  </si>
  <si>
    <t>การใช้ข้อมูลทางการบัญชีเพื่อเพิ่มประสิทธิภาพในการแข่งขันของธุรกิจประมง เขตจังหวัดนครศรีธรรมราช</t>
  </si>
  <si>
    <t>นางสาวหยาดพิรุฬ  สิงห์หาด</t>
  </si>
  <si>
    <t>การบริหารความเสี่ยงด้านการเงินและบัญชีของวิสาหกิจชุมชนภาคใต้ตอนบน</t>
  </si>
  <si>
    <t>นางสาวอรัญญา    จินาชาญ</t>
  </si>
  <si>
    <t>ผศ.โพยมพร  รักษาชล</t>
  </si>
  <si>
    <t>นางสาวเย็นจิต นาคพุ่ม</t>
  </si>
  <si>
    <t>การจัดการโลจิสติกส์ของผู้ประกอบการบ้านนกแอ่น ในจังหวัดกระบี่</t>
  </si>
  <si>
    <t>นางสาวเกศกุฏา โกฏิกุล</t>
  </si>
  <si>
    <t>ผศ.วไลพร          สุขสมภักดิ์</t>
  </si>
  <si>
    <t>การพัฒนาผลิตภัณฑ์ชุมชนของวิสาหกิจชุมชน จังหวัดนครศรีธรรมราช</t>
  </si>
  <si>
    <t>นางสุภาพร ไชยรัตน์</t>
  </si>
  <si>
    <t>การศึกษาความเป็นไปได้ทางการตลาดผลิตภัณฑ์น้ำพริกเห็ดแครงสำเร็จรูป</t>
  </si>
  <si>
    <t>นางสุธิกาญจน์ แก้วคงบุญ</t>
  </si>
  <si>
    <t>การบริหารจัดการของคณะกรรมการกองทุนหมู่บ้าน เพื่อการจัดการกองทุนหมู่บ้านที่ยั่งยืน ในอำเภอทุ่ง จังหวัดนครศรีธรรมราช</t>
  </si>
  <si>
    <t>นางสาวนภาพร เทพรักษา</t>
  </si>
  <si>
    <t>ประสิทธิภาพการดำเนินงานด้านโลจิสติกส์การเลี้ยงเป็ดไข่ในจังหวัดนครศรีธรรมราช</t>
  </si>
  <si>
    <t>นางสาวกฤติกา  จินาชาญ</t>
  </si>
  <si>
    <t>การลดต้นทุนด้านโลจิสติกส์ในกลุ่มผู้ผลิตกรงนก จังหวัดนครศรีธรรมราช</t>
  </si>
  <si>
    <t>นายภูเด่น  แก้วภิบาล</t>
  </si>
  <si>
    <t>นางสาวศิริลักษณ์  หนูทอง</t>
  </si>
  <si>
    <t>นางสุวัฒนา  พวงสุวรรณ</t>
  </si>
  <si>
    <t>การวิเคราะห์มูลค่าเพิ่มจากสายธารคุณค่าของผู้ประกอบการวิสาหกิจชุมชน กรณีศึกษา กลุ่มแกงขมิ้นหนองหงส์ อ.ทุ่งสง จ.นครศรีธรรมราช</t>
  </si>
  <si>
    <t>นางสาวอรปวีณ์  เลิศไกร</t>
  </si>
  <si>
    <t xml:space="preserve">โครงการ " การรายงานการประเมินผลความก้าวหน้างานวิจัยรอบ 6 เดือน ประจำปี งปม.2560" คณะเทคโนโลยีการจัดการ มทร.ศรีวิชัย </t>
  </si>
  <si>
    <t>อ.กฤติกา จินาชาญ</t>
  </si>
  <si>
    <t>083-539-5141</t>
  </si>
  <si>
    <t>ผศ.จินตนา เลิศสกุล</t>
  </si>
  <si>
    <t>นางสาวจันทิรา ภูมา</t>
  </si>
  <si>
    <t>นายเบนจามิน  ชนะคช</t>
  </si>
  <si>
    <t>บทบาทหน้าที่กับความฉลาดทางอารมณ์ของกำนัน ผู้ใหญ่บ้านในพื้นที่อำเภอทุ่งสง จังหวัดนครศรีธรรมราช</t>
  </si>
  <si>
    <t>ดร.กิตติศักดิ์  แสงทอง</t>
  </si>
  <si>
    <t>ศักยภาพของผู้ประกอบการชุมชน กรณีพื้นที่แหล่งท่องเที่ยวอำเภอป่าพะยอม จังหวัดพัทลุง</t>
  </si>
  <si>
    <t>นางสาวฑิตยากร บุญวงศ์</t>
  </si>
  <si>
    <t>นางสาวอรอุมา ร่มเย็น</t>
  </si>
  <si>
    <t>การพัฒนาสมรรถนะด้านไอซีทีสำหรับผู้ประกอบธุรกิจ SMEs ในจังหวัดนครศรีธรรมราช</t>
  </si>
  <si>
    <t>นางสาวพจนา หอมหวน</t>
  </si>
  <si>
    <t>การวิเคราะห์การรวมตัวกันจากการจัดกลุ่มจังหวัดภาคใต้ฝั่งอ่าวไทย</t>
  </si>
  <si>
    <t>ดร.เกียรติขจร  ไชยรัตน์</t>
  </si>
  <si>
    <t>วิจัยและพัฒนาระบบสารสนเทศเพื่อการบริหารงานคณะสังฆ์มหานิกาย จังหวัดนครศรีธรรมราช</t>
  </si>
  <si>
    <t>ดร.กัลยาณี         ทองเลี่ยมนาค</t>
  </si>
  <si>
    <t>การพัฒนาต้นแบบระบบให้คำแนะนำการบริโภคอาหารสำหรับเด็กวัยก่อนเรียนที่มีภาวะทุนโภชนาการ</t>
  </si>
  <si>
    <t>นายภูริวัฒน์  เลิศไกล</t>
  </si>
  <si>
    <t>โครงการการวิเคราะห์ออกแบบระบบฐานข้อมูลงานทะเบียนพระสังฆาธิการ ในจังหวัดนครศรีธรรมราช</t>
  </si>
  <si>
    <t>ดร.กัลยาณี  ทองเลี่ยมนาค</t>
  </si>
  <si>
    <t>096-7942788</t>
  </si>
  <si>
    <t>นางสุธิกาญจน์  แก้วคงบุญ</t>
  </si>
  <si>
    <t>089-8224140</t>
  </si>
  <si>
    <t>โครงการอบรมการเขียนแผนธุรกิจ (Business Plan)ให้กับผู้ประกอบการสินค้า OTOP และวิสาหกิจชุมชน</t>
  </si>
  <si>
    <t>ผศ.สุวรรณี  โภชากรณ์</t>
  </si>
  <si>
    <t>075-773221</t>
  </si>
  <si>
    <t>โครงการอบรมการจัดทำบัญชีสำหรับผู้ประกอบการวิสาหกิจชุมชน กลุ่มการผลิตพืช จ.นครศรีธรรมราช</t>
  </si>
  <si>
    <t>ดร.พัชรี  พระสงฆ์</t>
  </si>
  <si>
    <t>081-7191187</t>
  </si>
  <si>
    <t>โครงการบริการวิชาการสร้างอาชีพ เสริมรายได้ ลดค่าครองชีพ เพื่อความยั่งยืนแก่ชุมชน</t>
  </si>
  <si>
    <t>กิจกรรมย่อยที่ 1 โครงการพัฒนาผลิตภัณฑ์เครื่องแกงสู่ความเข้มแข็ง ยั่งยืน</t>
  </si>
  <si>
    <t>นายธิรนันท์วัฒนโยธิน</t>
  </si>
  <si>
    <t>086-5931789</t>
  </si>
  <si>
    <t>กิจกรรมย่อยที่ 2 โครงการอบรมความรู้เกี่ยวกับการวางระบบบัญชีและระบบการควบคุมภายในสำหรับกลุ่มเครื่องแกง อำเภอบางขัน จังหวัดนครศรีธรรมราช</t>
  </si>
  <si>
    <t>081-496-9278</t>
  </si>
  <si>
    <t>กิจกรรมย่อยที่ 3 โครงการอบรมการเข้าถึงแหล่งเงินทุนของกลุ่มเครื่องแกง</t>
  </si>
  <si>
    <t>088-7514651</t>
  </si>
  <si>
    <t>กิจกรรมย่อยที่ 4 โครงการจัดการคลังสินค้าเพื่อช่วยลดต้นทุนในการดำเนินงานของกลุ่มเครื่องแกง</t>
  </si>
  <si>
    <t>086-9537706</t>
  </si>
  <si>
    <t>นายธิรนันท์ วัฒนโยธิน</t>
  </si>
  <si>
    <t>081-8943809</t>
  </si>
  <si>
    <t>กิจกรรมย่อยที่ 7 โครงการเทคโนโลยีสารสนเทศเพื่อการพัฒนากลุ่มเครื่องแกง</t>
  </si>
  <si>
    <t>นางสาวนุชากร คงยะฤทธิ์</t>
  </si>
  <si>
    <t xml:space="preserve"> 082-7344304</t>
  </si>
  <si>
    <t>กิจกรรมย่อยที่ 8 โครงการสร้างมูลค่าเพิ่มผลิตภัณฑ์และบรรจุภัณฑ์เครื่องแกงแก่ชุมชน</t>
  </si>
  <si>
    <t xml:space="preserve">นางสาวสุพัตรา  คำแหง </t>
  </si>
  <si>
    <t xml:space="preserve"> 083-1038264 </t>
  </si>
  <si>
    <t>กิจกรรมย่อยที่ 9 โครงการเสวนารายงานผลการดำเนินงานสู่การปรับปรุงพัฒนาแผนการดำเนินงาน</t>
  </si>
  <si>
    <t>086-5931788</t>
  </si>
  <si>
    <t>โครงการโลจิสติกส์ย้อนกลับเพื่อสร้างสรรค์สิ่งประดิษฐ์ สร้างมูลค่าเพิ่ม เสริมรายได้ จากเยื่อทางใบปาล์ม</t>
  </si>
  <si>
    <t>อย่างน้อยร้อยละ 80 ของผู้เข้าร่วมโครงการได้รับความรู้มากขึ้น</t>
  </si>
  <si>
    <t>นายสามารถ</t>
  </si>
  <si>
    <t>095-6087881</t>
  </si>
  <si>
    <t>นายเดชนรินทร์</t>
  </si>
  <si>
    <t>082-1919776</t>
  </si>
  <si>
    <t>โครงการพัฒนาบุคลิกภาพการเข้าสังคมและการเตรียมความพร้อมสู่ตลาดแรงงาน</t>
  </si>
  <si>
    <t xml:space="preserve">อ.หยาดพิรุฬห์ </t>
  </si>
  <si>
    <t>081-0892021</t>
  </si>
  <si>
    <t>โครการบ่มเพาะนักออกแบบและพัฒนาระบบสารสนเทศทางธุรกิจเพื่อเตรียมความพร้อมในการแข่งขันเวทีระดับชาติ</t>
  </si>
  <si>
    <t>ดร.กัลยาณี ทองเลี่ยมนาค</t>
  </si>
  <si>
    <t>โครงการพัฒนาศักยภาพนักศึกษาตามแนวนโยบายสถานศึกษา 3 ดี</t>
  </si>
  <si>
    <t>นารียา แข็งแรง</t>
  </si>
  <si>
    <t>083-3905740</t>
  </si>
  <si>
    <t>โครงการวัดสวยด้วยมือเรา ครั้งที่ 7</t>
  </si>
  <si>
    <t>สามารถ ศรีกาญจน์</t>
  </si>
  <si>
    <t>095-0687881</t>
  </si>
  <si>
    <t>โครงการป่าสวย น้ำใส รวมใจ สายสัมพันธ์ ครั้งที่ 7</t>
  </si>
  <si>
    <t>โครงการอบรมคุณธรรม จริยธรรม สำหรับบัณฑิตมือใหม่</t>
  </si>
  <si>
    <t xml:space="preserve">โครงการสร้างจิตสำนึกต้านการทุจริตคอร์รัปชั่น </t>
  </si>
  <si>
    <t>อ.เฉลิมเกียรติ ร่างเล็ก</t>
  </si>
  <si>
    <t>081-9102821</t>
  </si>
  <si>
    <t>โครงการปฏิบัติธรรมเฉลิมพระเกียรติ ๕ ธันวามหาราช</t>
  </si>
  <si>
    <t>อ.วิลานุช ผดุงเดช</t>
  </si>
  <si>
    <t>082-5186144</t>
  </si>
  <si>
    <t>โครงการจัดทำแผนปฏิบัติงานประจำปี 2560</t>
  </si>
  <si>
    <t>นางเครือวัลย์ หม่อมปลัด</t>
  </si>
  <si>
    <t>084-8402742</t>
  </si>
  <si>
    <t>โครงการตรวจประเมินคุณภาพการศึกษาภายในระดับหลักสูตร คณะเทคโนโลยีการจัดการ</t>
  </si>
  <si>
    <t>นางสาวกัญญา ผันแปรจิตต์</t>
  </si>
  <si>
    <t>081-7479725</t>
  </si>
  <si>
    <t>โครงการอบรมให้ความรู้ด้านการประกันคุณภาพการศึกษาแก่นักศึกษา</t>
  </si>
  <si>
    <t>โครงการอบรมเชิงปฏิบัติการเรื่อง " การตรวจประเมินคุณภาพการศึกษาภายใน " คณะเทคโนโลยีการจัดการ</t>
  </si>
  <si>
    <t>โครงการ อบรมเชิงปฏิบัติการเรื่อง " การเขียนรายงานการประเมินตนเอง (SAR) ระดับหลักสูตร</t>
  </si>
  <si>
    <t>โครงการอบรมทักษะด้านภาษาอังกฤษให้แก่ศิษย์เก่า</t>
  </si>
  <si>
    <t>โครงการพัฒนาศักยภาพนักศึกษาสู่ประชาคมอาเซียน</t>
  </si>
  <si>
    <t>อ.ภูริวัฒน์  เลิศไกร</t>
  </si>
  <si>
    <t>โครงการมหกรรมนัดพบแรงงาน แนะแนวอาชีพและการศึกษาต่อ</t>
  </si>
  <si>
    <t>นส.นารียา</t>
  </si>
  <si>
    <t>โครงการสานสัมพันธ์ผู้ปกครองนักศึกษาใหม่</t>
  </si>
  <si>
    <t>โครงการแลกเปลี่ยนเรียนรู้การเป็นอาจารย์ที่ปรึกษา</t>
  </si>
  <si>
    <t>โครงการสร้างสมรรถนะด้านการจัดซื้อจัดจ้างภาครัฐด้วยระบบอิเล็กทรอนิกส์ (e-GP)</t>
  </si>
  <si>
    <t>นางสาวขวัญหทัย ขาวผ่อง</t>
  </si>
  <si>
    <t>080-647-6583</t>
  </si>
  <si>
    <t xml:space="preserve">โครงการอบรมเชิงปฏิบัติการเทคนิคการเขียนหนังสือราชการและการจดบันทึกรายงานการประชุม </t>
  </si>
  <si>
    <t>สุภาพร</t>
  </si>
  <si>
    <t>โครงการศิลปะการบริหาร  เพื่อสร้างความประทับใจ (Service Mind)</t>
  </si>
  <si>
    <t>นส.พาทินี</t>
  </si>
  <si>
    <t>098-5616695</t>
  </si>
  <si>
    <t>บุคลากรเตรียมความพร้อมในการตรวจรับกิจกรรม 5 ส</t>
  </si>
  <si>
    <t xml:space="preserve">มีบรรยากาศในการทำงานที่ดีทุกแผนกงาน </t>
  </si>
  <si>
    <t>โครงการอบรมเชิงปฏิบัติการเพิ่มประสิทธิภาพการทำงานเป็นทีม</t>
  </si>
  <si>
    <t>นางสาวสุภาพร ขุนทอง</t>
  </si>
  <si>
    <t>089-2905827</t>
  </si>
  <si>
    <t>โครงการสัมมนาปัญหาการตลาดกับสิ่งแวดล้อม</t>
  </si>
  <si>
    <t>อ.เจษฎา</t>
  </si>
  <si>
    <t>089-475-9545</t>
  </si>
  <si>
    <t xml:space="preserve">โครงการนักบัญชีสำนึกรักบ้านเกิด  </t>
  </si>
  <si>
    <t>อ.อรัญญา จินาชาญ</t>
  </si>
  <si>
    <t>095-5157609</t>
  </si>
  <si>
    <t xml:space="preserve">โครงการนักวางแผนทางการเงินรุ่นเยาว์ </t>
  </si>
  <si>
    <t>อ.สุวัฒนา</t>
  </si>
  <si>
    <t>088-751-4651</t>
  </si>
  <si>
    <t>โครงการร่วมสัมมนาและการแข่งขันทักษะทางวิชาการด้านบริหารธุรกิจของ 9 มทร.</t>
  </si>
  <si>
    <t>นายปิยะ เพชรสงค์</t>
  </si>
  <si>
    <t>081-7475119</t>
  </si>
  <si>
    <t xml:space="preserve">โครงการสัมมนาการพัฒนานวัตกรรมสินค้าและบริการ </t>
  </si>
  <si>
    <t>ผู้เข้าร่วมโครงการอยู่ในกระบวนการของการจัดกิจกรรมครบถ้วน ร้อยละ 80</t>
  </si>
  <si>
    <t>ผู้เข้าร่วมโครงการมีความพึงพอใจในกระบวนการจัดการโครงการ ร้อยละ 80</t>
  </si>
  <si>
    <t>อ.ศิริลักษณ์</t>
  </si>
  <si>
    <t>080-8860168</t>
  </si>
  <si>
    <t xml:space="preserve">โครงการเตรียมความพร้อมสู่การเป็นนักลงทุนมืออาชีพ  </t>
  </si>
  <si>
    <t>อ.กนกนาถ</t>
  </si>
  <si>
    <t>084-546-9950</t>
  </si>
  <si>
    <t xml:space="preserve">โครงการสร้างเสริม เติม คิด นักการตลาดรุ่นใหม่ </t>
  </si>
  <si>
    <t>อ.เย็นจิต</t>
  </si>
  <si>
    <t>081-0807968</t>
  </si>
  <si>
    <t>โครงการปั้นนักคิด ผลิตบัณฑิตนักการตลาด</t>
  </si>
  <si>
    <t xml:space="preserve">โครงการเสวนานักศึกษาฝึกงานและสหกิจศึกษา  </t>
  </si>
  <si>
    <t>นายดุสิต แซ่เตียว</t>
  </si>
  <si>
    <t>086-530-9357</t>
  </si>
  <si>
    <t>โครงการอบรมเชิงปฏิบัติการการใช้งานโปรแกรมสำนักงานสำเร็จรูป</t>
  </si>
  <si>
    <t>อ.ณัฐพัชร์</t>
  </si>
  <si>
    <t>089-0144343</t>
  </si>
  <si>
    <t>โครงการย้อนรอยวัฒนธรรมเมืองคอน</t>
  </si>
  <si>
    <t>อ.อานิสรา</t>
  </si>
  <si>
    <t>086-5326077</t>
  </si>
  <si>
    <t>โครงการเสริมสร้างประสบการณ์นักศึกษาการตลาด</t>
  </si>
  <si>
    <t>ผศ.สาวิตรี</t>
  </si>
  <si>
    <t>083-1727097</t>
  </si>
  <si>
    <t>โครงการสัปดาห์วิชาการ คณะเทคโนโลยีการจัดการ</t>
  </si>
  <si>
    <t xml:space="preserve">โครงการเผยแพร่ นำเสนอ ประกวด แข่งขัน ผลงานนักศึกษา </t>
  </si>
  <si>
    <t>อ.ปิยวรรณ</t>
  </si>
  <si>
    <t>087-882-7814</t>
  </si>
  <si>
    <t>อ.ธิรนันท์ วัฒนโยธิน</t>
  </si>
  <si>
    <t>086-5931798</t>
  </si>
  <si>
    <t>อ.สุพัตรา</t>
  </si>
  <si>
    <t>083-103-8264</t>
  </si>
  <si>
    <t>อ.ภูริวัฒน์</t>
  </si>
  <si>
    <t>083-5395141</t>
  </si>
  <si>
    <t>อ.ปราโมทย์</t>
  </si>
  <si>
    <t>089-6559306</t>
  </si>
  <si>
    <t>ดร.พัชรี พรสงฆ์</t>
  </si>
  <si>
    <t>081-719-1187</t>
  </si>
  <si>
    <t>อ.ธนัชชา สุริยวงศ์</t>
  </si>
  <si>
    <t>097-098-1069</t>
  </si>
  <si>
    <t>โครงการสร้างจิตสำนึกการอนุรักษ์พลังงานและสิ่งแวดล้อม</t>
  </si>
  <si>
    <t>แนวทางการอนุรักษ์วัฒนธรรมเปอรานากันเพื่อพัฒนาศักยภาพการท่องเที่ยวในพื้นที่จังหวัดตรังและภูเก็ต</t>
  </si>
  <si>
    <t>นางฟ้าพิไล ทวีสินโสภา</t>
  </si>
  <si>
    <t>0894645023</t>
  </si>
  <si>
    <t>วิทยาลัยการโรงแรมและการท่องเที่ยว</t>
  </si>
  <si>
    <t>นายธนินทร์ สังขดวง</t>
  </si>
  <si>
    <t>0875451591</t>
  </si>
  <si>
    <t>น.ส.จุติมา บุญมี</t>
  </si>
  <si>
    <t>0897327244</t>
  </si>
  <si>
    <t>นายสุชาติ อินกล่ำ</t>
  </si>
  <si>
    <t>0817871463</t>
  </si>
  <si>
    <t>น.ส.นุชนาถ ทับครุฑ</t>
  </si>
  <si>
    <t>0897979535</t>
  </si>
  <si>
    <t>การวิเคราะห์การใช้ภาษาอังกฤษของพนักงานอุตสาหกรรมการท่องเที่ยวและการบริการบนเกาะสุกร</t>
  </si>
  <si>
    <t>น.ส.คุลิกา ธนะเศวตร</t>
  </si>
  <si>
    <t>0843774489</t>
  </si>
  <si>
    <t>นายวิทยา ตู้ดำ</t>
  </si>
  <si>
    <t>0849984546</t>
  </si>
  <si>
    <t>การบริหารต้นทุนสมัยใหม่ของการท่องเที่ยวโฮมสเตย์ในเขตพื้นที่ภาคใต้</t>
  </si>
  <si>
    <t>นายศิววงศ์ เพชรจุล</t>
  </si>
  <si>
    <t>0819643283</t>
  </si>
  <si>
    <t>น.ส.จิระนาถ รุ่งช่วง</t>
  </si>
  <si>
    <t>0855104304</t>
  </si>
  <si>
    <t>กลยุทธ์การจัดการต้นทุนเพื่อเพิ่มมูลค่าผลิตภัณฑ์ชุมชนกรณีศึกษา วิสาหกิจชุมชนในอำเภอสิเกา จังหวัดตรัง</t>
  </si>
  <si>
    <t>นางกรรณิกา บัวทองเรือง</t>
  </si>
  <si>
    <t>0896826198</t>
  </si>
  <si>
    <t>นางระริน เครือวรพันธุ์</t>
  </si>
  <si>
    <t>0899824767</t>
  </si>
  <si>
    <t>น.ส.สุภาพร เจริญสุข</t>
  </si>
  <si>
    <t>0808677170</t>
  </si>
  <si>
    <t>โครงการสร้างเครือข่ายการจัดทำบัญชีครัวเรือน อำเภอสิเกา จังหวัดตรัง</t>
  </si>
  <si>
    <t xml:space="preserve"> มี.ค.60</t>
  </si>
  <si>
    <t>น.ส.ศุกพิชญาณ์ บุญเกื้อ</t>
  </si>
  <si>
    <t>0831847413</t>
  </si>
  <si>
    <t>โครงการพัฒนาชุมชนตำบลบ่อหินสู่ความเข้มแข็งอย่างยั่งยืน</t>
  </si>
  <si>
    <t>กิจกรรมย่อยที่ 2 โครงการรังสรรค์เมนูอาหารพกพากับภาชนะที่มีเอกลักษณ์และเป็นมิตรต่อสิ่งแวดล้อม</t>
  </si>
  <si>
    <t>กิจกรรมย่อยที่ 3 โครงการใช้ภาษาอังกฤษเพื่อการจำหน่ายสินค้าและบริการ</t>
  </si>
  <si>
    <t>น.ส.ตรีศิลป์ เวชโช</t>
  </si>
  <si>
    <t>0814957557</t>
  </si>
  <si>
    <t>น.ส.สุญาพร ส้อตระกูล</t>
  </si>
  <si>
    <t>0817872606</t>
  </si>
  <si>
    <t>กิจกรรมย่อยที่ 5  โครงการเสวนาความเข้มแข็งของชุมชน ตำบลบ่อหิน อำเภอสิเกา จังหวัดตรัง</t>
  </si>
  <si>
    <t xml:space="preserve"> ส.ค.60</t>
  </si>
  <si>
    <t>โครงการอาสาสมัครมัคคุเทศก์ประจำชุมชน รุ่นที่ 2</t>
  </si>
  <si>
    <t xml:space="preserve"> มิ.ย.60</t>
  </si>
  <si>
    <t>น.ส.ปิยนุช นาพอ</t>
  </si>
  <si>
    <t>0800393036</t>
  </si>
  <si>
    <t>น.ส.ธนวรรณ เต็งรัง</t>
  </si>
  <si>
    <t>0831035006</t>
  </si>
  <si>
    <t>นายรณกฤต แก้วละเอียด</t>
  </si>
  <si>
    <t xml:space="preserve">0887528060 </t>
  </si>
  <si>
    <t>โครงการทำนุบำรุงศิลปวัฒนธรรมและสืบสานภูมิปัญญาท้องถิ่น</t>
  </si>
  <si>
    <t xml:space="preserve">กิจกรรมย่อยที่ 1 กิจกรรมไทยเข้าไว้ ตอน แข่งลูกลม ชมตรัง เมืองนา </t>
  </si>
  <si>
    <t>ผู้เข้าร่วมโครงการมีความตระหนักในการทำนุบำรุงศิลปวัฒนธรรมไทย 
และอนุรักษ์สิ่งแวดล้อม</t>
  </si>
  <si>
    <t xml:space="preserve"> ม.ค.60</t>
  </si>
  <si>
    <t>0887528060</t>
  </si>
  <si>
    <t>กิจกรรมย่อยที่ 2 กิจกรรมไทยเข้าไว้ ตอน สืบสานประเพณีไทย สงกรานต์ ชุ่มฉ่ำใจ</t>
  </si>
  <si>
    <t xml:space="preserve"> เม.ย.60</t>
  </si>
  <si>
    <t xml:space="preserve">กิจกรรมย่อยที่ 3 กิจกรรมไทยเข้าไว้ ตอน เข้าพรรษา หล่อเทียน หล่อธรรม </t>
  </si>
  <si>
    <t xml:space="preserve"> ก.ค.60</t>
  </si>
  <si>
    <t>โครงการประกวดสื่อสร้างสรรค์เผยแพร่วัฒนธรรมไทย</t>
  </si>
  <si>
    <t xml:space="preserve">โครงการสัมมนาเชิงปฏิบัติการจัดทำแผนกลยุทธ์และแผนปฏิบัติงานประจำปี  </t>
  </si>
  <si>
    <t xml:space="preserve"> ธ.ค.59</t>
  </si>
  <si>
    <t>นายพงษ์ศักดิ์ เพ็ชรเกิด</t>
  </si>
  <si>
    <t>0884499550</t>
  </si>
  <si>
    <t>โครงการพัฒนาประสบการณ์วิชาการแก่นักศึกษาและศิษย์เก่า</t>
  </si>
  <si>
    <t xml:space="preserve"> ก.ย.60</t>
  </si>
  <si>
    <t>น.ส.ปิยะนุช นาพอ</t>
  </si>
  <si>
    <t>โครงการพัฒนาศักยภาพอาจารย์ผู้สอนสาขาการโรงแรมและการท่องเที่ยว</t>
  </si>
  <si>
    <t>ผู้เข้าร่วมโครงการได้รับการพัฒนาทักษะวิชาชีพเฉพาะทาง 
และเพิ่มความเชี่ยวชาญในวิชาชีพมากขึ้น</t>
  </si>
  <si>
    <t xml:space="preserve">โครงการพัฒนาทักษะปฏิบัติด้านการโรงแรมและการท่องเที่ยวสู่การแข่งขันในอุตสาหกรรมบริการอย่างมืออาชีพ </t>
  </si>
  <si>
    <t>น.ส.นัยนา คำกันศิลป์</t>
  </si>
  <si>
    <t>0856194599</t>
  </si>
  <si>
    <t>กิจกรรมย่อยที่ 5 เทคนิคการพัฒนาบุคลิกภาพสู่การบริการที่เป็นเลิศ</t>
  </si>
  <si>
    <t xml:space="preserve">โครงการถ่ายทอดวรรณกรรมทรงคุณค่าสู่ละครเวที </t>
  </si>
  <si>
    <t>ผู้เข้าร่วมโครงการได้รับความรู้/พัฒนาทักษะเพิ่มขึ้น</t>
  </si>
  <si>
    <t>โครงการอบรมเพิ่มทักษะวิชาชีพด้านบัญชีแก่นักศึกษา</t>
  </si>
  <si>
    <t>น.ส.กัลยาณี ยุทธการ</t>
  </si>
  <si>
    <t>0954141988</t>
  </si>
  <si>
    <t>กิจกรรมย่อยที่ 3 ฝึกทักษะทางด้านภาษาอังกฤษสำหรับนักบัญชี</t>
  </si>
  <si>
    <t>กิจกรรมย่อยที่ 4 เตรียมความพร้อมนักศึกษาสาขาวิชาการบัญชีก่อนออกฝึกงาน</t>
  </si>
  <si>
    <t>กิจกรรมย่อยที่ 6 เตรียมความพร้อมสู่การเป็นผู้สอบบัญชีภาษีอากร</t>
  </si>
  <si>
    <t xml:space="preserve">โครงการแข่งขันการเขียนแผนธุรกิจ </t>
  </si>
  <si>
    <t xml:space="preserve">โครงการดูงานโรงแรมและพัฒนาทักษะด้านการนำเที่ยวอย่างมืออาชีพ </t>
  </si>
  <si>
    <t>น.ส.จันทิวรรณ สมาธิ</t>
  </si>
  <si>
    <t xml:space="preserve">0812053566 </t>
  </si>
  <si>
    <t>กิจกรรมย่อยที่ 3 ทัศนศึกษาภาคกลางและอีสาน</t>
  </si>
  <si>
    <t>นายธรรมจักร เล็กบรรจง</t>
  </si>
  <si>
    <t>0894711535</t>
  </si>
  <si>
    <t>โครงการพัฒนาศักยภาพงานบริการของพนักงานบริการอาหารและเครื่องดื่ม</t>
  </si>
  <si>
    <t xml:space="preserve">โครงการเสริมสร้างทักษะทางวิชาการ </t>
  </si>
  <si>
    <t xml:space="preserve">โครงการสร้างจิตสำนึกอนุรักษ์พลังงานและมหาวิทยาลัยสีเขียว </t>
  </si>
  <si>
    <t>นายทิฐฐาน เนียมชูชื่น</t>
  </si>
  <si>
    <t>0818191175</t>
  </si>
  <si>
    <t xml:space="preserve">โครงการพัฒนามหาวิทยาลัยเป็น Green campus </t>
  </si>
  <si>
    <t>นายสมชาย  เรืองสว่าง</t>
  </si>
  <si>
    <t>086-639-5364</t>
  </si>
  <si>
    <t>11.1.1</t>
  </si>
  <si>
    <t>นางวิสาลักษณ์  คุณธนรุ่งโรจน์</t>
  </si>
  <si>
    <t>081-895-8323</t>
  </si>
  <si>
    <t>นายอรุณ    เอียดฤทธิ์</t>
  </si>
  <si>
    <t>085-885-4380</t>
  </si>
  <si>
    <t>โครงการเสริมสร้างสุขภาพและต่อต้านสารเสพติด</t>
  </si>
  <si>
    <t>นายชลชาสน์ ช่วยเมือง</t>
  </si>
  <si>
    <t>090-874-7090</t>
  </si>
  <si>
    <t>โครงการกิจกรรมเครือข่ายอุดมศึกษาจังหวัดนครศรีธรรมราช ประจำปี 2560</t>
  </si>
  <si>
    <t>นางกานต์ยุพิน  หิรัญรัตน์</t>
  </si>
  <si>
    <t>085-4748135</t>
  </si>
  <si>
    <t>ผศ.อวยพร  วงศ์กูล</t>
  </si>
  <si>
    <t>089-874-7616</t>
  </si>
  <si>
    <t>นายคมสัน  นันทสุนทร</t>
  </si>
  <si>
    <t>099-439-8448</t>
  </si>
  <si>
    <t>โครงการวันเปิดหอ</t>
  </si>
  <si>
    <t>โครงการหอพักนักศึกษาน่าอยู่</t>
  </si>
  <si>
    <t xml:space="preserve">โครงการมทร.ศรีวิชัย ไสใหญ่  ใจหนึ่งเดียวไม่ยุ่งเกี่ยวยาเสพติด </t>
  </si>
  <si>
    <t xml:space="preserve">โครงการเยาวชนรุ่นใหม่หัวใจดนตรี รวมใจต้านภัยยาเสพติด </t>
  </si>
  <si>
    <t>โครงการทุ่งใหญ่ วิชาการสืบสานวัฒนธรรม ประจำปี 2560</t>
  </si>
  <si>
    <t xml:space="preserve">ผู้เข้าร่วมโครงการมีความตระหนักในการทำนุบำรุงศิลปวัฒนธรรมไทย 
และอนุรักษ์สิ่งแวดล้อม
</t>
  </si>
  <si>
    <t>โครงการจัดกิจกรรมวันสำคัญของชาติ ศาสนา พระมหากษัตริย์ และอนุรักษ์สิ่งแวดล้อม</t>
  </si>
  <si>
    <t>ต.ค.59</t>
  </si>
  <si>
    <t xml:space="preserve">นางจงกลนี     ศรีจงกล </t>
  </si>
  <si>
    <t>084-056-1256</t>
  </si>
  <si>
    <t xml:space="preserve">โครงการสืบสานศิลปวัฒนธรรมท้องถิ่นชาวนครศรีธรรมราช </t>
  </si>
  <si>
    <t>โครงการสืบสานประเพณีลอยกระทง (ทุ่งใหญ่)</t>
  </si>
  <si>
    <t>โครงการจัดกิจกรรมวันไหว้ครู (ทุ่งใหญ่)</t>
  </si>
  <si>
    <t>น.ส.ปานหทัย ปานสิทธิ์</t>
  </si>
  <si>
    <t>088-490-7677</t>
  </si>
  <si>
    <t>โครงการจัดกิจกรรมปลูกฝังจิตสำนึกรักชาติ ศาสนา พระมหากษัตริย์ อนุรักษ์และพัฒนาสิ่งแวดล้อม</t>
  </si>
  <si>
    <t xml:space="preserve">ผู้เข้าร่วมโครงการมีความตระหนักในการทำนุบำรุงศิลปวัฒนธรรมไทย 
และอนุรักษ์สิ่งแวดล้อม
</t>
  </si>
  <si>
    <t>ธ.ค.-59</t>
  </si>
  <si>
    <t xml:space="preserve">ส.ค.-60 </t>
  </si>
  <si>
    <t>ก.ค.-60</t>
  </si>
  <si>
    <t>โครงการไสใหญ่วิชาการสืบสานศิลปวัฒนธรรม ประจำปี 2560</t>
  </si>
  <si>
    <t>โครงการสืบสานประเพณีลอยกระทง (ไสใหญ่)</t>
  </si>
  <si>
    <t>มี.ค.-60</t>
  </si>
  <si>
    <t>ก.ย.-60</t>
  </si>
  <si>
    <t>โครงการจัดกิจกรรมวันไหว้ครู ประจำปีการศึกษา 2560</t>
  </si>
  <si>
    <t>โครงการอนุรักษ์และสืบสานวัฒนธรรมไทยประเพณีวันสงกรานต์</t>
  </si>
  <si>
    <t xml:space="preserve">โครงการประชุมสัมมนาเชิงปฏิบัติการทบทวนแผนกลยุทธ์ แผนปฏิบัติงานประจำปีและบริหารความเสี่ยง </t>
  </si>
  <si>
    <t>โครงการการจัดการความรู้เพื่อการพัฒนาองค์กร วิทยาเขตนครศรีธรรมราช</t>
  </si>
  <si>
    <t>นายคมสิทธิ์        สิทธิประการ</t>
  </si>
  <si>
    <t>081-080-1773</t>
  </si>
  <si>
    <t>โครงการแนะแนวการศึกษาสู่รั้ว มทร.ศรีวิชัย วิทยาเขตนครศรีธรรมราช ประจำปี 2560</t>
  </si>
  <si>
    <t xml:space="preserve">ข้อมูลข่าวสารของหน่วยงานได้รับการเผยแพร่ ประชาสัมพันธ์ทำให้มหาวิทยาลัยเป็นที่รู้จักมากขึ้น
</t>
  </si>
  <si>
    <t>โครงการแลกเปลี่ยนเรียนรู้การปฏิบัติงานสายสนับสนุนการศึกษา</t>
  </si>
  <si>
    <t>นางสาวญาดา           คงช่วย</t>
  </si>
  <si>
    <t>061-239-3153</t>
  </si>
  <si>
    <t>โครงการสัมมนาเชิงปฏิบัติการเพื่อพัฒนาบุคลากรทางด้านการจัดกิจกรรม</t>
  </si>
  <si>
    <t>โครงการส่งเสริมคุณธรรมและพัฒนาคุณภาพชีวิตของบุคลากรในองค์กร</t>
  </si>
  <si>
    <t>นายปกรณ์          ช่วยเจริญ</t>
  </si>
  <si>
    <t>088-386-2529</t>
  </si>
  <si>
    <t>โครงการสานสัมพันธ์บุคลากรวิทยาเขตนครศรีธรรมราช</t>
  </si>
  <si>
    <t>โครงการกิจกรรมแข่งขันกีฬากระชับความสัมพันธ์</t>
  </si>
  <si>
    <t>โครงการสร้างจิตสำนึกรักองค์กรบุคลากรวิทยาเขตนครศรีธรรมราช</t>
  </si>
  <si>
    <t xml:space="preserve">โครงการปลูกจิตสำนึกรักษ์พลังงาน </t>
  </si>
  <si>
    <t>7</t>
  </si>
  <si>
    <t>7.1</t>
  </si>
  <si>
    <t>มีการปรับปรุงเกาะชะนีให้มีภูมิทัศน์ที่เหมาะสม</t>
  </si>
  <si>
    <t>นายธเนศร์ แสงศรีจันทร์</t>
  </si>
  <si>
    <t>0872844804</t>
  </si>
  <si>
    <t>วิทยาเขตตรัง</t>
  </si>
  <si>
    <t>โครงการจัดการขยะแบบครบวงจรในวิทยาเขตตรัง</t>
  </si>
  <si>
    <t>11.1.4</t>
  </si>
  <si>
    <t xml:space="preserve">โครงการส่งเสริมพัฒนาการกีฬาและนันทนาการ
</t>
  </si>
  <si>
    <t>นายพงษ์อมร  ชนะกุล</t>
  </si>
  <si>
    <t>0936437896</t>
  </si>
  <si>
    <t>นางเพชรรัตน์ ศิริไพศาล</t>
  </si>
  <si>
    <t>0888205144</t>
  </si>
  <si>
    <t>นางวัชรี กกแก้ว</t>
  </si>
  <si>
    <t>0853804424</t>
  </si>
  <si>
    <t>นางชนิภักดิ์ ยอดประทุม</t>
  </si>
  <si>
    <t>0894697612</t>
  </si>
  <si>
    <t>โครงการอนุรักษ์ทรัพยากรทางทะเลและชายฝั่ง "ปันโอกาส วาดฝัน อันดามัน"</t>
  </si>
  <si>
    <t>โครงการประเพณีลอยกระทงราชมงคลศรีวิชัย วิทยาเขตตรัง ประจำปี 2558</t>
  </si>
  <si>
    <t>โครงการวันสำคัญและวันสำคัญทางศาสนา</t>
  </si>
  <si>
    <t>โครงการอนุรักษ์ศิลปวัฒนธรรมและภูมิปัญญาท้องถิ่น</t>
  </si>
  <si>
    <t>โครงการการศึกษาประวัติความเป็นมาขนมเค้กเมืองตรัง</t>
  </si>
  <si>
    <t>โครงการสัมมนาเชิงปฏิบัติการทบทวนแผนกลยุทธ์และจัดทำแผนปฏิบัติงานประจำปี</t>
  </si>
  <si>
    <t>นางสาววราภรณ์ นิเวศวงษ์</t>
  </si>
  <si>
    <t>0973452743</t>
  </si>
  <si>
    <t>โครงการสัมมนาเชิงปฏิบัติการการจัดการความรู้ในองค์กรด้านการเงิน บัญชีและพัสดุ มทรศรีวิชัย วข.ตรัง</t>
  </si>
  <si>
    <t>นางจารุวรรณ ชูประสิทธิ์</t>
  </si>
  <si>
    <t>0841870848</t>
  </si>
  <si>
    <t>โครงการพัฒนาศักยภาพบุคลากรคิดเชิงสร้างสรรค์เพื่อเพิ่มประสิทธิภาพในการทำงาน</t>
  </si>
  <si>
    <t>นางสาวเรณู  มากนคร</t>
  </si>
  <si>
    <t>โครงการซ้อมอัคคีภัย</t>
  </si>
  <si>
    <t>นางสาวสุภานนท์ ห้าหยัง</t>
  </si>
  <si>
    <t>0841583098</t>
  </si>
  <si>
    <t>นางเพ็ญพร  เกิดสุข</t>
  </si>
  <si>
    <t>กิจกรรมย่อยที่ 1 การเขียนเอกสารภาษาอังกฤษเบื้องต้น</t>
  </si>
  <si>
    <t>กิจกรรมย่อยที่ 2 Easy English for everyone</t>
  </si>
  <si>
    <t>กิจกรรมย่อยที่ 3 ลับสมองประลอง TOEIC</t>
  </si>
  <si>
    <t>กิจกรรมย่อยที่ 4 English Communication for Staff</t>
  </si>
  <si>
    <t>กิจกรรมย่อยที่ 5 Laugh and Learn Day Camp 2017</t>
  </si>
  <si>
    <t xml:space="preserve">โครงการแนะแนวสัญจร </t>
  </si>
  <si>
    <t>กิจกรรมที่ 1 :   ออกแนะแนวสัญจร</t>
  </si>
  <si>
    <t>นางเมธาพร  หิรัญวงศ์</t>
  </si>
  <si>
    <t>0819703793</t>
  </si>
  <si>
    <t>โครงการพัฒนาศักยภาพของนักศึกษาใหม่ ด้านระบบสารสนเทศนักศึกษา</t>
  </si>
  <si>
    <t>โครงการส่งเสริมการเข้าใช้ห้องสมุด</t>
  </si>
  <si>
    <t>นางพิมลรัตน์ ปานแก้ว</t>
  </si>
  <si>
    <t>0819589307</t>
  </si>
  <si>
    <t>กิจกรรมย่อยที่ 1 อบรมการสืบค้นทรัพยากรสารนิเทศห้องสมุด</t>
  </si>
  <si>
    <t>กิจกรรมย่อยที่ 2 ส่งเสริมการอ่าน</t>
  </si>
  <si>
    <t>กิจกรรมย่อยที่ 3 ห้องสมุดสัญจร</t>
  </si>
  <si>
    <t>กิจกรรมย่อยที่ 4 ดาวเดือนห้องสมุด</t>
  </si>
  <si>
    <t xml:space="preserve">โครงการสานสัมพันธ์บุคลากรวิทยาเขตตรัง
</t>
  </si>
  <si>
    <t>นางปรีดา  ปราบเขตต์</t>
  </si>
  <si>
    <t>0816783703</t>
  </si>
  <si>
    <t>โครงการกีฬาสิเกาสัมพันธ์</t>
  </si>
  <si>
    <t>โครงการสานสัมพันธ์และสร้างจิตสำนึกรักองค์กร</t>
  </si>
  <si>
    <t xml:space="preserve">โครงการสัปดาห์วิชาการและสืบสานวัฒนธรรม "เสม็ดขาววิชาการ" </t>
  </si>
  <si>
    <t xml:space="preserve">โครงการคลินิกคอมพิวเตอร์เพื่อการศึกษา
</t>
  </si>
  <si>
    <t>นางสาวพิชญา ห้าหยัง</t>
  </si>
  <si>
    <t>0868157079</t>
  </si>
  <si>
    <t>โครงการเตรียมความพร้อมประชุมวิชาการ 9 มทร. ด้านระบบฐานข้อมูล</t>
  </si>
  <si>
    <t>สถาบันวิจัยและพัฒนา</t>
  </si>
  <si>
    <t>โครงการประชุมเชิงปฏิบัติการ “ปฐมนิเทศนักวิจัยใหม่"</t>
  </si>
  <si>
    <t>โครงการประชุมคณะกรรมการมาตรฐาน และจริยธรรมการวิจัย</t>
  </si>
  <si>
    <t>โครงการใช้เครื่องมือสารสนเทศการวิจัยบริหารจัดการงานวิจัย</t>
  </si>
  <si>
    <t>โครงการสร้างเครือข่ายด้านการวิจัย</t>
  </si>
  <si>
    <t>โครงการประชุมวิชาการนำเสนอผลงานวิจัยสถาบันเพื่อการนำไปใช้ประโยชน์ ครั้งที่ 2</t>
  </si>
  <si>
    <t>โครงการส่งเสริมและพัฒนานักวิจัยพี่เลี้ยง</t>
  </si>
  <si>
    <t>โครงการเทคนิคการเขียนข้อเสนอโครงการวิจัยสำหรับนักวิจัยรุ่นใหม่ (ลูกไก่)</t>
  </si>
  <si>
    <t>โครงการเขียนเอกสารบทความวิจัยเพื่อการตีพิมพ์เผยแพร่</t>
  </si>
  <si>
    <t>โครงการร่วมประชุมสัมมนาวิชาการระดับชาติและนานาชาติ ( 9 มทร. วิชาการ)</t>
  </si>
  <si>
    <t>โครงการปรับปรุงต้นฉบับบทความวิชาการสู่มาตรฐานการตีพิมพ์ในระดับชาติและนานาชาติ</t>
  </si>
  <si>
    <t>โครงการจัดทำวารสารเพื่อการวิจัย “วารสารเทคโนโลยีศรีวิชัย”</t>
  </si>
  <si>
    <t>โครงการจัดนิทรรศการ นวัตกรรม และผลงานสิ่งประดิษฐ์ สู่ผู้ประกอบการและผู้ใช้สู่ชุมชน</t>
  </si>
  <si>
    <t>โครงการประกวดผลงานวิชาการ นวัตกรรม สิ่งประดิษฐ์คิดค้น มหาวิทยาลัยเทคโนโลยีราชมงคลศรีวิชัย</t>
  </si>
  <si>
    <t>โครงการวารสารบริการวิชาการ มหาวิทยาลัยเทคโนโลยีราชมงคล</t>
  </si>
  <si>
    <t>โครงการฝึกอบรมการจัดการขยะจากการประกอบอาชีพประมงชายฝั่งชุมชนบ่อหิน</t>
  </si>
  <si>
    <t>มี.ค.-เม.ย.60</t>
  </si>
  <si>
    <t>นายสมภพ ยี่สุ่น</t>
  </si>
  <si>
    <t>085-7932005</t>
  </si>
  <si>
    <t>สถาบันทรัพยากรธรรมชาติและสิ่งแวดล้อม</t>
  </si>
  <si>
    <t>โครงการจัดกิจกรรมวันสำคัญของประเทศ</t>
  </si>
  <si>
    <t>น.ส.สุภาวดี กลับใหม่</t>
  </si>
  <si>
    <t>097-9859925</t>
  </si>
  <si>
    <t>โครงการจัดแสดงศิลปวัฒนธรรมท้องถิ่น</t>
  </si>
  <si>
    <t>นายพงษ์พันธ์ โชติพันธ์</t>
  </si>
  <si>
    <t>080-6979729</t>
  </si>
  <si>
    <t>โครงการส่งเสริมการพัฒนาบุคลากรตามสายงาน</t>
  </si>
  <si>
    <t>น.ส.ธนาภรณ์ ว่องวรานนท์</t>
  </si>
  <si>
    <t>093-6868245</t>
  </si>
  <si>
    <t>โครงการส่งเสริมและสนับสนุนพิพิธภัณฑ์สัตว์น้ำ</t>
  </si>
  <si>
    <t>น.ส.ชรินรัตน์ ผกามาศ</t>
  </si>
  <si>
    <t>083-1762423</t>
  </si>
  <si>
    <t>8.1.2</t>
  </si>
  <si>
    <t>โครงการสถานศึกษาสีขาว ปลอดยาเสพติดและอบายมุข</t>
  </si>
  <si>
    <t>นายซัมพูเด็ง  มีนา</t>
  </si>
  <si>
    <t>083-6560982</t>
  </si>
  <si>
    <t>กองพัฒนานักศึกษา</t>
  </si>
  <si>
    <t>โครงการแข่งขันกีฬาบุคลากรสำนักงานคณะกรรมการการอุดมศึกษา</t>
  </si>
  <si>
    <t>นางสาวจุฑามาศ ประดิษฐสาร</t>
  </si>
  <si>
    <t>097-4095459</t>
  </si>
  <si>
    <t>โครงการแข่งขันกีฬามหาวิทยาลัยแห่งประเทศไทย ครั้งที่ 44 
รอบคัดเลือก</t>
  </si>
  <si>
    <t>โครงการแข่งขันกีฬามหาวิทยาลัยแห่งประเทศไทย ครั้งที่ 44 
รอบมหกรรม</t>
  </si>
  <si>
    <t>โครงการแข่งขันกีฬามหาวิทยาลัยเทคโนโลยีราชมงคลแห่งประเทศไทย ครั้งที่ 33</t>
  </si>
  <si>
    <t>นางสาวจุฑามาศ  ประดิษฐสาร</t>
  </si>
  <si>
    <t>โครงการประกวดโฟล์คซองต้านภัยยาเสพติด</t>
  </si>
  <si>
    <t>นายนิทัศน์  ขำตรี</t>
  </si>
  <si>
    <t>095-8749626</t>
  </si>
  <si>
    <t>โครงการฝึกซ้อมนักกีฬาเข้าร่วมการแข่งขันกีฬามหาวิทยาลัยแห่งประเทศไทย ครั้งที่ 44 รอบคัดเลือก</t>
  </si>
  <si>
    <t>โครงการฝึกซ้อมนักกีฬาเข้าร่วมการแข่งขันกีฬามหาวิทยาลัยแห่งประเทศไทย ครั้งที่ 44 รอบมหกรรม</t>
  </si>
  <si>
    <t>โครงการฝึกซ้อมนักกีฬาเข้าร่วมการแข่งขันกีฬามหาวิทยาลัยราชมงคลแห่งประเทศไทย ครั้งที่ 33</t>
  </si>
  <si>
    <t>โครงการเดินเทิดพระเกียรติ "พ่อแห่งแผ่นดิน"</t>
  </si>
  <si>
    <t>นางดาวดล  จันทรประทิน</t>
  </si>
  <si>
    <t>081-5999068</t>
  </si>
  <si>
    <t>โครงการประกวดวงดนตรี</t>
  </si>
  <si>
    <t>โครงการ 9 ราชมงคลร่วมใจสืบสานวัฒนธรรมไทย ครั้งที่ 9</t>
  </si>
  <si>
    <t>นางสาวสโรชา  เรืองกาญจน์</t>
  </si>
  <si>
    <t>083-6551701</t>
  </si>
  <si>
    <t>โครงการพัฒนาวงดนตรีเพื่อการประกวด</t>
  </si>
  <si>
    <t>โครงการสืบทอดประเพณีวันลอยกระทง</t>
  </si>
  <si>
    <t>โครงการสืบทอดประเพณีวันสงกรานต์</t>
  </si>
  <si>
    <t>โครงการพัฒนาวงดนตรีลูกทุ่ง มทร.ศรีวิชัย</t>
  </si>
  <si>
    <t>โครงการถวายเทียนพรรษาและผ้าอาบน้ำฝน</t>
  </si>
  <si>
    <t>โครงการคนดีราชมงคลศรีวิชัย</t>
  </si>
  <si>
    <t>นางนันท์นภัส  โอภาโส</t>
  </si>
  <si>
    <t>081-2759490</t>
  </si>
  <si>
    <t>โครงการวันไหว้ครู</t>
  </si>
  <si>
    <t>โครงการกิจกรรมมหาวิทยาลัยสามเหลี่ยม-เศรษฐกิจภาคใต้ (IMT-GT)</t>
  </si>
  <si>
    <t>081 - 5999068</t>
  </si>
  <si>
    <t xml:space="preserve">ส่วนกลางสงขลา </t>
  </si>
  <si>
    <t>โครงการฝึกอบรม สัมมนาการจัดการประกันคุณภาพหลักสูตรตามเกณฑ์มาตรฐานหลักสูตร พ.ศ. 2558</t>
  </si>
  <si>
    <t>อย่างน้อยร้อยะ 80 ของผู้เข้าร่วมโครงการได้รับความรู้เพิ่มขึ้น</t>
  </si>
  <si>
    <t>ผู้เข้าร่วมโครการสามารถนำความรู้ไปใช้ประโยชน์ได้อยู่ในระดับมาก</t>
  </si>
  <si>
    <t>นายพิทักษ์ สถิตวรรธนะ</t>
  </si>
  <si>
    <t>สำนักส่งเสริมวิชาการและงานทะเบียน</t>
  </si>
  <si>
    <t>โครงการแนะแนวการศึกษา</t>
  </si>
  <si>
    <t>นางสาวอุมาภรณ์ กรีโส</t>
  </si>
  <si>
    <t>081-6082425</t>
  </si>
  <si>
    <t>โครงการอบรมเทคนิคการให้คำปรึกษา</t>
  </si>
  <si>
    <t>โครงการเทคนิคการพัฒนาสื่อการเรียนการสอน</t>
  </si>
  <si>
    <t>โครงการพัฒนาบุคลากรด้านงานวิชาการและงานทะเบียน</t>
  </si>
  <si>
    <t>โครงการสัมมนาเชิงปฏิบัติการ การแลกเปลี่ยนเรียนรู้แนวปฏิบัติที่ดี "ชุมชนนักปฏิบัติ"</t>
  </si>
  <si>
    <t>น.ส. กาญจนา 
คูนิอาจ</t>
  </si>
  <si>
    <t>086-8151725</t>
  </si>
  <si>
    <t>กองวิเทศสัมพันธ์และการประกันคุณภาพ</t>
  </si>
  <si>
    <t xml:space="preserve">โครงการอบรมเกณฑ์การประกันคุณภาพการศึกษา </t>
  </si>
  <si>
    <t>นายชนาธิป ลีนิน</t>
  </si>
  <si>
    <t>087-2935669</t>
  </si>
  <si>
    <t>โครงการความร่วมมือเครือข่ายการจัดการความรู้ มทร.+2</t>
  </si>
  <si>
    <t>มีกิจกรรมความร่วมมืออย่างน้อย1กิจกรรม</t>
  </si>
  <si>
    <t>น.ส.กาญจนา คูนิอาจ</t>
  </si>
  <si>
    <t xml:space="preserve">โครงการตรวจประเมินคุณภาพการศึกษาภายใน ระดับสถาบัน ประจำปีการศึกษา 2558 </t>
  </si>
  <si>
    <t>โครงการแลกเปลี่ยนนักศึกษาฝึกสอนกับมหาวิทยาลัยคู่สัญญา</t>
  </si>
  <si>
    <t>น.ส.สุชาดา บุญโท</t>
  </si>
  <si>
    <t>091-4609367</t>
  </si>
  <si>
    <t>โครงการเย้าเยือนมหาวิทยาลัยต่างประเทศ</t>
  </si>
  <si>
    <t>น.ส. สุชาดา บุญโท</t>
  </si>
  <si>
    <t>โครงการแลกเปลี่ยนบุคลากรกับมหาวิทยาลัยคู่สัญญา</t>
  </si>
  <si>
    <t>ผศ.ดร.กันทริน รักษ์สาคร</t>
  </si>
  <si>
    <t>093-5801020</t>
  </si>
  <si>
    <t xml:space="preserve">โครงการจัดกิจกรรมด้านวิชาการร่วมมือกับเครือข่าย (การร่วมจัด Symposium of International Languages and Knowledge SILK-2017) </t>
  </si>
  <si>
    <t>โครงการผลิตสื่อประชาสัมพันธ์และนวัตกรรมทางการศึกษา</t>
  </si>
  <si>
    <t>ผศ.ปิยะ 
ประสงค์จันทร์</t>
  </si>
  <si>
    <t>084-9633240</t>
  </si>
  <si>
    <t>กองประชาสัมพันธ์</t>
  </si>
  <si>
    <t>โครงการจุลสารมหาวิทยาลัยเทคโนโลยีราชมงคลศรีวิชัย</t>
  </si>
  <si>
    <t>โครงการผลิตสื่อประชาสัมพันธ์เพื่อการแนะแนวการศึกษา</t>
  </si>
  <si>
    <t>โครงการฝึกอบรมเชิงปฏิบัติการเทคนิคการเขียนข่าวเพื่อการเผยแพร่</t>
  </si>
  <si>
    <t>อย่างน้อยร้อยละ 80  ของผู้เข้าร่วมโครงการได้รับความรู้เพิ่มขึ้น</t>
  </si>
  <si>
    <t>3.2.1</t>
  </si>
  <si>
    <t>โครงการอบรมบุคลากรสายผู้สอนบรรจุใหม่</t>
  </si>
  <si>
    <t>นางสาวดุสิดา สุนทราภรณ์</t>
  </si>
  <si>
    <t>074-317126</t>
  </si>
  <si>
    <t>กองบริหารงานบุคคล</t>
  </si>
  <si>
    <t>โครงการอบรมเชิงปฏิบัติการ เรื่อง เทคนิคการเขียนตำราจากงานวิจัย</t>
  </si>
  <si>
    <t>นางสาวณัฐริณีย์ ไข่จันทร์</t>
  </si>
  <si>
    <t>โครงการส่งเสริมการเข้าสู่ตำแหน่งรองศาสตรจารย์</t>
  </si>
  <si>
    <t>นางสาวณัชชา  จันทร์แก้ว</t>
  </si>
  <si>
    <t>โครงการสัมมนาเชิงปฏิบัติการ “การบริหารงานบุคคล”</t>
  </si>
  <si>
    <t>นางสาวตรีสวุรรณ สามทอง</t>
  </si>
  <si>
    <t>โครงการสร้างผลงานเพื่อเข้าสู่ตำแหน่งชำนาญการและชำนาญการพิเศษ</t>
  </si>
  <si>
    <t>นางสาวปวีณา หีมชูด</t>
  </si>
  <si>
    <t>โครงการประชุมสัมมนาเพื่อพัฒนาเครือข่ายการบริหารงานบุคคล 9 มทร.</t>
  </si>
  <si>
    <t>โครงการจัดทำโล่ เกียรติบัตร และของที่ระลึกแด่ผู้เกษียณอายุราชการ ประจำปี พ.ศ.2560</t>
  </si>
  <si>
    <t>นางสาวอรวรรณ ประยูทอง</t>
  </si>
  <si>
    <t>โครงการเชิดชูเกียรติบุคลากรดีเด่น ประจำปี 2560</t>
  </si>
  <si>
    <t>นายพงษ์เทพ แซ่ลิ้ม</t>
  </si>
  <si>
    <t>โครงการสัมมนาเชิงปฏิบัติการเพื่อเพิ่มประสิทธิภาพการปฏิบัติงาน เรื่อง ระเบียบที่ควรทราบในการปฏิบัติงานและการเบิกจ่ายเงิน</t>
  </si>
  <si>
    <t>หน่วยตรวจสอบภายใน</t>
  </si>
  <si>
    <t>0-7431-7121</t>
  </si>
  <si>
    <t xml:space="preserve">โครงการจัดทำรายงานประจำปีสภามหาวิทยาลัยเทคโนโลยีราชมงคลศรีวิชัย </t>
  </si>
  <si>
    <t>ความพึงพอใจของผู้รับริบการ  ไม่น้อยกว่าร้อยละ 80</t>
  </si>
  <si>
    <t>นางดรุณี ลีนิน</t>
  </si>
  <si>
    <t>086-9698343</t>
  </si>
  <si>
    <t>สภามหาวิทยาลัยเทคโนโลยีราชมงคลศรีวิชัย</t>
  </si>
  <si>
    <t>โครงการสัมมนาทบทวนงานนโยบายของสภามหาวิทยาลัยเทคโนโลยีราชมงคลศรีวิชัย</t>
  </si>
  <si>
    <t>โครงการอบรมมาตรฐานทางไอที สำหรับบุคลากร</t>
  </si>
  <si>
    <t>นายกิติศักดิ์  วัฒนกุล</t>
  </si>
  <si>
    <t>086-6960166</t>
  </si>
  <si>
    <t>สำนักวิทยบริการและเทคโนโลยีสารสนเทศ</t>
  </si>
  <si>
    <t>โครงการอบรมการประยุกต์ใช้สารสนเทศเพื่อการเรียนการสอนสำหรับอาจารย์</t>
  </si>
  <si>
    <t>นายอานนท์  หลงหัน</t>
  </si>
  <si>
    <t>084-2692074</t>
  </si>
  <si>
    <t>โครงการพัฒนาศักยภาพบุคลากรเพื่อการพัฒนาระบบสารสนเทศ มทร.ศรีวิชัย</t>
  </si>
  <si>
    <t>นายพีรพงษ์  ขุนทอง</t>
  </si>
  <si>
    <t>089-7148126</t>
  </si>
  <si>
    <t>โครงการอบรมเชิงปฏิบัติการเรื่องการอบรมผู้ดูแลระบบเครือข่าย</t>
  </si>
  <si>
    <t>นายพีรศักดิ์  ชูส่งแสง</t>
  </si>
  <si>
    <t>086-9640647</t>
  </si>
  <si>
    <t>โครงการอบรมเชิงปฏิบัติการ  เรื่อง   การใช้สารสนเทศห้องสมุดกับนักศึกษาใหม่  (สำนักวิทยบริการฯ)</t>
  </si>
  <si>
    <t>นางนงลักษณ์  รักจันทร์</t>
  </si>
  <si>
    <t>089-9775315</t>
  </si>
  <si>
    <t>โครงการอบรมรูปแบบและวิธีการลงรายการข้อมูลงานวิจัยในคลังสารสนเทศ (DSpace)  (สำนักวิทยบริการฯ)</t>
  </si>
  <si>
    <t>นายธนพัต  ธรรมโชติ</t>
  </si>
  <si>
    <t>080-5459374</t>
  </si>
  <si>
    <t>โครงการติตตามและประเมินผลการดำเนินงานระบบบัญชี 3 มิติ</t>
  </si>
  <si>
    <t>นายจักรี ถาวรบรรจบ</t>
  </si>
  <si>
    <t>086-9584548</t>
  </si>
  <si>
    <t>กองคลัง</t>
  </si>
  <si>
    <t>โครงการอบรมการใช้งานในระบบบัญชี 3 มิติ ด้านการกำกับ ติดตามและตรวจสอบ</t>
  </si>
  <si>
    <t>9.4.1</t>
  </si>
  <si>
    <t>โครงการจัดทำฐานข้อมูลมรดกและภูมิปัญญาด้านที่อยู่อาศัยภาคใต้</t>
  </si>
  <si>
    <t>ดร.จเร สุวรรณชาต</t>
  </si>
  <si>
    <t>089-5997893</t>
  </si>
  <si>
    <t>โครงการจัดตั้งศูนย์ศิลปวัฒนธรรมราชมงคลศรีวิชัย</t>
  </si>
  <si>
    <t>โครงการจัดทำระบบจัดเก็บฐานข้อมูลศิลปวัฒนธรรม</t>
  </si>
  <si>
    <t xml:space="preserve"> อ.พลากร พันธุ์มณี</t>
  </si>
  <si>
    <t>086-6850713</t>
  </si>
  <si>
    <t>โครงการถ่ายทอดศิลปะการแสดงพื้นบ้านภาคใต้</t>
  </si>
  <si>
    <t xml:space="preserve">นายอภิชาติ คัญทะชา </t>
  </si>
  <si>
    <t>087-8826623</t>
  </si>
  <si>
    <t>โครงการศิลปวัฒนธรรมอุดมศึกษา ครั้งที่ 17</t>
  </si>
  <si>
    <t>โครงการนิทรรศน์วัฒนวิถีแห่งศรีวิชัย (มทร.วิชาการ แฟร์)</t>
  </si>
  <si>
    <t>นายสุริยัณห์ ขำแจ้ง</t>
  </si>
  <si>
    <t>095-4415600</t>
  </si>
  <si>
    <t>โครงการจัดทำหนังสือภูมิทัศน์วัฒนวิถี...กวีทรรศน์</t>
  </si>
  <si>
    <t>โครงการพัฒนาผลิตภัณฑ์ทางวัฒนธรรมที่ก่อให้เกิดมูลค่า</t>
  </si>
  <si>
    <t>อ.พลากร พันธุ์มณี</t>
  </si>
  <si>
    <t>โครงการศึกษาจัดทำข้อมูลมรดกทางวัฒนธรรมย่านชุมชนเมืองเก่า (สะเดา-สงขลา)</t>
  </si>
  <si>
    <t>โครงการพัฒนาพื้นที่แหล่งเรียนรู้ภูมิปัญญาชุมชน</t>
  </si>
  <si>
    <t>โครงการจัดทำหอประวัติศาสตร์ มทร.ศรีวิชัย</t>
  </si>
  <si>
    <t xml:space="preserve">โครงการพัฒนาเพื่อการเตรียมความพร้อมในการพัฒนาและปรับปรุงสิ่งประดิษฐ์เพื่อสู่เกณฑ์มาตรฐานของเวทีการประกวดระดับนานาชาติ </t>
  </si>
  <si>
    <t>ดร.สุวัจน์</t>
  </si>
  <si>
    <t>098-0895129</t>
  </si>
  <si>
    <t>สำนักงานอธิการบดี</t>
  </si>
  <si>
    <t>โครงการประชุมเชิงปฏิบัติการเพื่อการนำผลงานทรัพย์สินทางปัญญาสามารถต่อยอดสู่เชิงพาณิชย์</t>
  </si>
  <si>
    <t>นายวรพงศ์</t>
  </si>
  <si>
    <t>โครงการประชุมเชิงปฏิบัติการเพื่อพัฒนาระบบนักประดิษฐ์พี่เลี้ยง</t>
  </si>
  <si>
    <t xml:space="preserve">โครงการรู้เท่าทันทรัพย์สินทางปัญญาเรื่องน่ารู้ที่ควรศึกษา </t>
  </si>
  <si>
    <t xml:space="preserve">โครงการยกระดับหนังสือ ตำราเพื่อนำไปสู่งานด้านวรรณกรรมที่กฏหมายลิขสิทธิ์คุ้มครอง </t>
  </si>
  <si>
    <t>โครงการพัฒนาระบบการบริหารจัดการหน่วยบริการวิชาการแก่สังคมที่มีประสิทธิภาพ</t>
  </si>
  <si>
    <t>ผศ.ไชยยะ</t>
  </si>
  <si>
    <t>086-9949008</t>
  </si>
  <si>
    <t>โครงการยกระดับคุณภาพชีวิตชุมชนแบบมีส่วนร่วมสู่แหล่งเรียนรู้ ภูมิปัญญาท้องถิ่นต้นแบบ จ.สงขลา</t>
  </si>
  <si>
    <t>โครงการวิสาหกิจเพื่อสังคมต้นแบบ : Social Enterprise@RMUTSV</t>
  </si>
  <si>
    <t>โครงการ มทร.ศรีวิชัยถ่ายทอดเทคโนโลยีสู่ชุมชน ปี5</t>
  </si>
  <si>
    <t>โครงการถ่ายทอดเทคโนโลยีสู่ชุมชน ราชมงคลศรีวิชัยแฟร์ 2017</t>
  </si>
  <si>
    <t>โครงการ มทร.ศรีวิชัยรับผิดชอบต่อสังคม ประจำปีงบบประมาณ 2560</t>
  </si>
  <si>
    <t>โครงการพัฒนาศักยภาพอาจารย์ด้านเทคนิคการสอน การประเมินผล และด้านวิชาชีพครู</t>
  </si>
  <si>
    <t>ฝ.วิชาการ</t>
  </si>
  <si>
    <t>089-6579873</t>
  </si>
  <si>
    <t>โครงการประชุมเชิงปฏิบัติการภายใต้กิจกรรม"การทำงานเชิงรุกสู่ความสำเร็จและการแข่งขันกีฬาบุคลากรสัมพันธ์"</t>
  </si>
  <si>
    <t>นส.ณัฐวดี</t>
  </si>
  <si>
    <t>086-6394430</t>
  </si>
  <si>
    <t>โครงการนิทรรศการวิชาการ ราชมงคลศรีวิชัยแฟร์ 2017</t>
  </si>
  <si>
    <t xml:space="preserve">โครงการฝึกซ้อมแผนฉุกเฉินกรณีเกิดอัคคีภัย </t>
  </si>
  <si>
    <t>เอกจักร์</t>
  </si>
  <si>
    <t>084-2137245</t>
  </si>
  <si>
    <t>กองกลาง</t>
  </si>
  <si>
    <t>ธารารัตน์</t>
  </si>
  <si>
    <t>084-7497252</t>
  </si>
  <si>
    <t>โครงการทำบุญเนื่องในวันคล้ายวันสถาปนามหาวิทยาลัย ประจำปี  2560</t>
  </si>
  <si>
    <t>โครงการทำบุญเนื่องในวันพระราชทานนามมหาวิทยาลัย</t>
  </si>
  <si>
    <t>โครงการจดหมายข่าวสภาคณาจารย์และข้าราชการ</t>
  </si>
  <si>
    <t xml:space="preserve">ข้อมูลข่าวสารของหน่วยงานได้รับการเผยแพร่ ประชาสัมพันธ์ทำให้มหาวิทยาลัยเป็นที่รู้จักมากขึ้น </t>
  </si>
  <si>
    <t>ผศ.สันติพงศ์ ตั้งธรรมกุล</t>
  </si>
  <si>
    <t>089-7382760</t>
  </si>
  <si>
    <t>สภาคณาจารย์และข้าราชการ</t>
  </si>
  <si>
    <t>โครงการหลักเกณฑ์ราคากลางงานก่อสร้างของทางราชการและการใช้ค่า K</t>
  </si>
  <si>
    <t>กองออกแบบและพัฒนาอาคารสถานที่</t>
  </si>
  <si>
    <t>โครงการความร่วมมือด้านการวิจัยกับมหาวิทยาลัยวิจัยและหน่วยงานภายนอก</t>
  </si>
  <si>
    <t>ผศ.ปรีดา ภูมี</t>
  </si>
  <si>
    <t>08 1540 4295</t>
  </si>
  <si>
    <t>คณะวิทยาศาสตรและเทคโนโลยีการประมง</t>
  </si>
  <si>
    <t>ผศ.สุแพรวพันธ์โลหะลักษณาเดช</t>
  </si>
  <si>
    <t>การพัฒนาสื่อสิ่งพิมพ์เชิงโต้ตอบเพื่อศึกษาผลสัมฤทธิ์ทางการเรียนของเด็กเรียนรู้ช้า</t>
  </si>
  <si>
    <t>น.ส.พาสนา เอกอุดมพงษ์</t>
  </si>
  <si>
    <t>พัฒนาผลิตภัณฑ์ซุปหอยเสริมสมุนไพรพร้อมบริโภคเพื่อยกระดับให้เป็นผลิตภัณฑ์ชุมชนของกลุ่มวิสาหกิจชุมชนบ้านปากคลอง จ.ตรัง</t>
  </si>
  <si>
    <t>ผศ.ชมพูนุช    โสมาลีย์</t>
  </si>
  <si>
    <t>การเปลี่ยนแปลงการแพร่กระจายของสัตว์หน้าดินขนาดใหญ่ตามระยะเวลาและตามพื้นที่ และประยุกต์ใช้ AMBI ประเมินคุณภาพคลองสิเกาและชายหาดราชมงคล จังหวัดตรัง</t>
  </si>
  <si>
    <t>น.ส.ขวัญตา ตันติกำธน</t>
  </si>
  <si>
    <t>ผลของสารกันเสียจากธรรมชาติจากพืชสมุนไพรต่อการเปลี่ยนแปลงคุณภาพของกุ้งขาวแวนาไมและเนื้อปลาแล่ในระหว่างการแช่เย็น</t>
  </si>
  <si>
    <t>การวิเคราะห์ปัจจัยด้านการรับรู้ที่มีผลต่อการยอมรับเทคโนโลยีเสมือนจริง ของผู้ใช้งานกลุ่มเจเนอเรชั่นวาย</t>
  </si>
  <si>
    <t>น.ส.สิริรักษ์ ขันฒานุรักษ์</t>
  </si>
  <si>
    <t>การตรวจวัดปริมาณฝุ่นละอองรวมและฝุ่นละอองขนาดเล็กบริเวณโรงเรียนในเขตเทศบาลนครตรัง</t>
  </si>
  <si>
    <t>น.ส.นุชนาฎ นิลออ</t>
  </si>
  <si>
    <t>ผศ.ดร.ปภัศร์ชกรณ์ อารีย์กุล</t>
  </si>
  <si>
    <t>ศักยภาพเครื่องผลิตแท่งเชื้อเพลิงชีวมวลจากขยะผสมเศษเหลือใช้จากอุตสาหกรรมปาล์มน้ำมันด้วยกระบวนการอัดเย็น</t>
  </si>
  <si>
    <t>การผลิตลูกหอยตะโกรมกรามขาว (Crassostrea belcheri) แบบทริพลอยด์จากโรงเพาะฟัก</t>
  </si>
  <si>
    <t>รศ.ดร.สุวัจน์ ธัญรส</t>
  </si>
  <si>
    <t>09 3714 8722</t>
  </si>
  <si>
    <t>การผลิตชีวมวลและสภาวะที่เหมาะสมในการสกัดสารสีแอสต้าแซนทีนของ Phaffia rhodozyma TISTR 5730 โดยใช้เครื่อง Supercritical Fluid Extraction ในน้ำทิ้งโรงงานผลิตขนมจีน เพื่อการประยุกต์ใช้ในอาหารสัตว์น้ำและผลิตภัณฑ์เวชสำอาง</t>
  </si>
  <si>
    <t>ผศ.ดร.ชุตินุช สุจริต</t>
  </si>
  <si>
    <t>ผศ.ดร.ธงชัย  นิติรัฐสุวรรณ</t>
  </si>
  <si>
    <t>การคัดเลือก สภาวะที่เหมาะสมต่อการผลิต และสมบัติของสารลดแรงตึงผิวชีวภาพที่สามารถยับยั้ง Phytophthora palmivora (Butl) สาเหตุโรคเน่าดำในกล้วยไม้</t>
  </si>
  <si>
    <t>ผศ.ดร.ฌานิกา แซ่แง่ ชูกลิ่น</t>
  </si>
  <si>
    <t>ผลของสารสกัดหยาบจากลูกใต้ใบ (Phyllanthus urinaria L.) ต่อการเจริญเติบโต ความสามารถในการต้านอนุมูลอิสระโดยรวมและสุขภาพตับและตับอ่อนของกุ้งขาวแวนนาไม (Litopenaeus vannamei Boone)</t>
  </si>
  <si>
    <t>นายอุทร     เจริญเดช</t>
  </si>
  <si>
    <t>วิจัยและพัฒนาศูนย์คลังสมองผู้สูงอายุจังหวัดตรังด้วยระบบสารสนเทศและการจัดการความรู้อย่างมีส่วนร่วม</t>
  </si>
  <si>
    <t>นายศุภวัฒน์ อินทร์เกิด</t>
  </si>
  <si>
    <t>ชีววิทยาสืบพันธุ์ของปูดาว (Portunus sanguinolentusHerbst, 1783) บริเวณชายฝั่งของจังหวัดตรัง</t>
  </si>
  <si>
    <t>ผศ.ดร.อภิรักษ์ สงรักษ์</t>
  </si>
  <si>
    <t>เทคโนโลยีสารสนเทศเพื่อบริหารจัดการเครือข่ายบริการการแพทย์ฉุกเฉินในจังหวัดตรัง</t>
  </si>
  <si>
    <t>นายนเรศ   ขวัญทอง</t>
  </si>
  <si>
    <t>กระบวนการผลิตข้าวกล้องงอกและข้าวงอกนึ่งที่เหมาะสมต่อการเพิ่มคุณค่าสารอาหารในข้าวพื้นเมืองที่มีศักยภาพของภาคใต้</t>
  </si>
  <si>
    <t>ผศ.อุไรวรรณ วัฒนกุล</t>
  </si>
  <si>
    <t>ผศ.ดร.วรวุฒิ เกิดปราง</t>
  </si>
  <si>
    <t>ประสิทธิภาพของเชื้อบาซิลลัสท้องถิ่นต่อการเจริญเติบโตอัตรารอดตายและการตอบสนองทางภูมิคุ้มกันแบบไม่จำเพาะเจาะจงของกุ้งขาวแวนนาไม</t>
  </si>
  <si>
    <t>การประยุกต์ใช้เทคโนโลยีสารสนเทศเพื่อการจัดการฟาร์มเลี้ยงปลากระชัง:กรณีศึกษากลุ่มวิสาหกิจชุมชนเลี้ยงปลากระชัง บ้านพรุจูด ตำบลบ่อหิน อำเภอสิเกา จังหวัดตรัง</t>
  </si>
  <si>
    <t>น.ส.จิราภรณ์ แก้วโชติ</t>
  </si>
  <si>
    <t>ผลของการใช้กากเนื้อเมล็ดในปาล์มน้ำมันร่วมกับน้ำนึ่งปลาเป็นส่วนผสมในอาหารปลากะพงขาวเพื่อลดต้นทุนการผลิต</t>
  </si>
  <si>
    <t>ผศ.วัฒนา     วัฒนกุล</t>
  </si>
  <si>
    <t>แนวทางการลดต้นทุนโดยใช้กากเนื้อเมล็ดในปาล์มน้ำมันที่ผ่านกระบวนการหมักด้วย EM ทดแทนกากถั่วเหลืองในอาหารปลาทับทิม</t>
  </si>
  <si>
    <t>การออกแบบและพัฒนาระบบเก็บข้อมูลภูมิอากาศโดยส่งข้อมูลผ่านเครือข่ายโทรศัพท์สามจีและใช้งานร่วมกับพลังงานแสงอาทิตย์ เพื่อใช้ในการวิเคราะห์การเปลี่ยนแปลงภูมิอากาศบริเวณชายฝั่งทะเล</t>
  </si>
  <si>
    <t>นายภูมินทร์ อินทร์แป้น</t>
  </si>
  <si>
    <t>ผลผลิตและอายุเก็บเกี่ยวที่เหมาะสมต่อคุณค่าทางโภชนาการ สารออกฤทธิ์ทางชีวภาพของข้าวสังข์หยดที่ปลูกแบบธรรมชาติในพื้นที่นาดอน</t>
  </si>
  <si>
    <t>ผศ.ดร.ชาญยุทธ สุดทองคง</t>
  </si>
  <si>
    <t>ทัศนคติและการมีส่วนร่วมของชุมชนชายฝั่งจังหวัดตรัง ต่อการอนุรักษ์พะยูนอย่างยั่งยืน</t>
  </si>
  <si>
    <t>ผศ.ดร.ปรีดา ภูมี</t>
  </si>
  <si>
    <t>ผศ.ดร.พชร เพ็ชรประดับ</t>
  </si>
  <si>
    <t>ผศ.มาโนช      ขำเจริญ</t>
  </si>
  <si>
    <t>กระถางเพาะชำจากกากกาแฟร่วมกับขี้เลื่อยไม้ยางพารา</t>
  </si>
  <si>
    <t>น.ส.วรรณวิภา ไกรพิทยากร</t>
  </si>
  <si>
    <t>การศึกษาคุณค่าทางโภชนาการและกระบวนการผลิตเห็ดเสม็ดในน้ำเกลือบรรจุกระป๋อง</t>
  </si>
  <si>
    <t>นางดลฤดี   พิชัยรัตน์</t>
  </si>
  <si>
    <t>การดองปลิงทะเลกาหมาด และฤทธิ์ทางชีวภาพของปลิงทะเลกาหมาดที่ผ่านการดองเพื่อความปลอดภัยในการบริโภค</t>
  </si>
  <si>
    <t>การผลิตเมล็ดหญ้าทะเลและการปลูกหญ้าทะเลโดยใช้เมล็ดในจังหวัดตรัง</t>
  </si>
  <si>
    <t>ผศ.พรเทพ   วิรัชวงศ์</t>
  </si>
  <si>
    <t>ศึกษาพฤติกรรมการออกกำลังกายและการเล่นกีฬาเพื่อสุขภาพของประชาชน อบต.ขอนหาด จังหวัดนครศรีธรรมราช</t>
  </si>
  <si>
    <t>ผศ.อำนาจ สร้อยทอง</t>
  </si>
  <si>
    <t>แนวทางการพัฒนาระบบบำบัดน้ำเสียและการควบคุมด้วยระบบติดตามตรวจสอบคุณภาพน้ำออนไลน์สำหรับระบบน้ำ
หมุนเวียนในการเพาะเลี้ยงกุ้งทะเล</t>
  </si>
  <si>
    <t>นายเอนก       สาวะอินทร์</t>
  </si>
  <si>
    <t>การประเมินการเปลี่ยนแปลงของแบคทีเรียที่เป็นตัวบ่งชี้คุณภาพน้ำที่มีผลกระทบต่อสัตว์น้ำเศรษฐกิจบริเวณชายฝั่งทะเลอันดามัน จังหวัดตรัง</t>
  </si>
  <si>
    <t>ผศ.ดำรงค์ โลหะลักษณาเดช</t>
  </si>
  <si>
    <t>ประสิทธิภาพของระบบกรองทรายแบบประยุกต์เพื่อควบคุมคุณภาพน้ำในระบบเพาะเลี้ยงสัตว์น้ำแบบหมุนเวียน</t>
  </si>
  <si>
    <t>น.ส.กัตตินาฎ สกุลสวัสดิพันธ์</t>
  </si>
  <si>
    <t>การใช้รีโมทเซนซิงเพื่อตรวจสอบการเปลี่ยนแปลงในบริเวณชายฝั่งอันดามัน อำเภอสิเกา จังหวัดตรัง</t>
  </si>
  <si>
    <t>ศักยภาพการผลิตไฟฟ้าจากคลื่นทะเลกระทบฝั่ง</t>
  </si>
  <si>
    <t>นายวีระศักดิ์ ไชยชาญ</t>
  </si>
  <si>
    <t>การออกแบบและพัฒนาระบบเซ็นเซอร์ไร้สายสำหรับตรวจจับระดับน้ำและคลื่นบริเวณชายฝั่งทะเล</t>
  </si>
  <si>
    <t>ผศ.กิตติกร    ขันแกล้ว</t>
  </si>
  <si>
    <t>การประยุกต์ใช้ระบบเครือข่ายกล้องวิดีโอแบบไร้สายสำหรับติดตามการกัดเซาะชายฝั่งหาดปากเมง จังหวัดตรัง</t>
  </si>
  <si>
    <t>นายนิคม อ่อนสี</t>
  </si>
  <si>
    <t xml:space="preserve"> การท่องเที่ยวธรรมชาติเพื่อการอนุรักษ์ปูม้าที่เหมาะสมและยั่งยืนโดยชุมชนประมง กรณีศึกษาชุมชน หยงสตาร์ 
ตำบลท่าข้าม อำเภอปะเหลียน จังหวัดตรัง</t>
  </si>
  <si>
    <t>การออกแบบและสร้างสื่อมัลติมีเดียเพื่อประชาสัมพันธ์การท่องเที่ยวเชิงนิเวศ ตำบลบ่อหิน อำเภอสิเกา จังหวัดตรัง</t>
  </si>
  <si>
    <t>น.ส.สุมนา ปาธะรัตน์</t>
  </si>
  <si>
    <t>การพัฒนาการเลี้ยงฟองน้ำทะเลสีน้ำเงิน Xastosporgia sp. ในโรงเรือน เพื่อเพิ่มศักยภาพการผลิตสารต้านมะเร็ง Renieramycins</t>
  </si>
  <si>
    <t>คุณภาพชีวิตและปัจจัยที่มีผลต่อการออกจากโรงเรียนกลางคันของเยาวชนในอำเภอสิเกา จังหวัดตรัง</t>
  </si>
  <si>
    <t>นางจันทรา     อุ้ยเอ้ง</t>
  </si>
  <si>
    <t>ศักยภาพและความเข้มแข็งในการยกระดับรายได้จากการสร้างอาชีพเสริมของวิสาหกิจชุมชนบ้านพรุจูด</t>
  </si>
  <si>
    <t>น.ส.เดือนรุ่ง ช่วยเรือง</t>
  </si>
  <si>
    <t>การนับจำนวนลูกกุ้งโดยใช้การรู้จำภาพ</t>
  </si>
  <si>
    <t>ผศ.สิทธิโชค จันทร์ย่อง</t>
  </si>
  <si>
    <t>น.ส.สุดคนึง     ณ ระนอง</t>
  </si>
  <si>
    <t>ผลของสารสกัดจากสาหร่ายขนนกต่อการยับยั้งเชื้อแบคทีเรียบางชนิดที่ทำให้เกิดโรคในกุ้งและปลา</t>
  </si>
  <si>
    <t>ผศ.สุนันทา ข้องสาย</t>
  </si>
  <si>
    <t>ประยุกต์ใช้ซีพีแอลดีควบคุมแอลวีดีในการฆ่าเชื้อโรคบนฝาชักโครก</t>
  </si>
  <si>
    <t>น.ส.จันทิรา เจือกโว้น</t>
  </si>
  <si>
    <t>การจัดการความรู้ภูมิปัญญาท้องถิ่นแบบมีส่วนร่วม กลุ่มจักสานเตยปาหนัน บ้านดุหุน อำเภอสิเกา จังหวัดตรัง ผ่านเว็บแอพลิเคชั่น</t>
  </si>
  <si>
    <t>น.ส.ศวรรณรัศม์ อภัยพงค์</t>
  </si>
  <si>
    <t>ความรู้พื้นฐานในการใช้ห้องปฏิบัติการเคมี ของนักศึกษาคณะวิทยาศาสตร์และเทคโนโลยีการประมง มหาวิทยาลัยเทคโนโลยีราชมงคลศรีวิชัย วิทยาเขตตรัง</t>
  </si>
  <si>
    <t>ผศ.มาลินี     ฉินนานนท์</t>
  </si>
  <si>
    <t>คุณภาพชีวิตและการปฏิบัติพัฒนกิจของผู้สูงอายุใน ตำบลไม้ฝาด อำเภอสิเกา จังหวัดตรัง</t>
  </si>
  <si>
    <t>น.ส.วรรณกร พลพิชัย</t>
  </si>
  <si>
    <t>ฤทธิ์ต้านแบคทีเรียและปริมาณฟีนอลิกของสารสกัดเถาและเหง้าองุ่นป่า</t>
  </si>
  <si>
    <t>ผศ.ดร.ลักษมี วิทยา</t>
  </si>
  <si>
    <t>การประเมินสมถรรณะต่างๆทางไฟฟ้าการประหยัดพลังงานและผลกระทบสัญญาณรบกวนผ่านฮาร์มอนิกส์ของโคมไฟฟ้าหลอดแอลวีดีเปลี่ยนแทนโคมไฟฟ้าฟรูออเรสเซนต์</t>
  </si>
  <si>
    <t>นายคณิศร    บุญรัตน์</t>
  </si>
  <si>
    <t>การออกแบบสร้างสรรค์สื่อแอนิเมชั่นเพื่อส่งเสริมความรู้ทั่วไปเกี่ยวกับสถาปัตยกรรมชิโน-โปรตุกีสใน จังหวัดตรัง</t>
  </si>
  <si>
    <t>น.ส.หทัยรัตน์ บุญเนตร</t>
  </si>
  <si>
    <t>นางผ่องศรี  พัฒนมณี</t>
  </si>
  <si>
    <t>อิทธิพลของตัวทำลายที่ใช้ในการสกัดต่อปริมาณฟีนอลิกและพฤติกรรมการต้านอนุมูลอิสระของส่วนต่างๆ จากฝาดดอกแดง</t>
  </si>
  <si>
    <t>การคาดการณ์แนวโน้มการเปลี่ยนแปลงการใช้ประโยชน์ที่ดินของเมืองโดยใช้แบบจำลอง Ca-Markov model และการวิเคราะห์ Logistic regression</t>
  </si>
  <si>
    <t>นายกฤตวัฎ บุญชู</t>
  </si>
  <si>
    <t>การพัฒนาคอนกรีตผสมเส้นใยธรรมชาติจากวัสดุเศษเหลือของอุตสาหกรรมปาล์มน้ำมันเพื่อการผลิตกระถางต้นไม้</t>
  </si>
  <si>
    <t>น.ส.เตือนใจ ปิยัง</t>
  </si>
  <si>
    <t>วงจรกำลังถ่วงแบบซีมอสที่มีช่วงอินพุทปฏิบัติงานกว้างโดยใช้แหล่งจ่ายไฟเลี้ยงต่ำ</t>
  </si>
  <si>
    <t>ผศ.ดร.ชัยวัฒน์ สากุล</t>
  </si>
  <si>
    <t>แนวทางการจัดการท่องเที่ยวเชิงวิถีชีวิตชุมชนเกาะสุกร จังหวัดตรัง</t>
  </si>
  <si>
    <t>น.ส.เจตนา   อินยะรัตน์</t>
  </si>
  <si>
    <t>การศึกษาการจำลองแบบทางคณิตศาสตร์การถ่ายเทความร้อนของน้ำในบ่อดิน</t>
  </si>
  <si>
    <t>นายนฤทธิ์ กล่อมพงษ์</t>
  </si>
  <si>
    <t>การตรวจสอบลักษณะการเดินโดยการใช้การประมวลผลภาพเพื่อวิเคราะห์ท่าทางการเดินที่ผิดปกติ</t>
  </si>
  <si>
    <t>น.ส.กัญญาภัค ศรีสุข</t>
  </si>
  <si>
    <t>ศึกษาความเป็นมาและอนุรักษ์สืบสานประเพณีข้าวลาซังบ้านพรุจูด 
ตำบลบ่อหิน อำเภอสิเกา จังหวัดตรัง</t>
  </si>
  <si>
    <t>นายอัครเดช   ศิวรักษ์</t>
  </si>
  <si>
    <t>การผลิตกระถางเพาะชำต้นไม้จากวัสดุเหลือใช้อุตสาหกรรมปาล์มน้ำมัน</t>
  </si>
  <si>
    <t>นางกมลวรรณ โชติพันธ์</t>
  </si>
  <si>
    <t>การพัฒนาแอพลิเคชั่นคำศัพท์ภาษาอังกฤษในรูปแบบมัลติมีเดีย 
บนระบบปฏิบัติการแอนดรอยด์</t>
  </si>
  <si>
    <t>น.ส.ศิรินันทร์ นาพอ</t>
  </si>
  <si>
    <t>ศึกษาอุณหภูมิในรถยนต์ที่ติด Auto cool</t>
  </si>
  <si>
    <t>นายกิตติศักดิ์ ทวีสินโสภา</t>
  </si>
  <si>
    <t>โครงการสัปดาห์วิชาการด้านวิศวกรรมศาสตร์และเทคโนโลยี ครั้งที่ 2</t>
  </si>
  <si>
    <t>08 9515 0125</t>
  </si>
  <si>
    <t>โครงการอบรมเชิงปฏิบัติการการพัฒนาสื่อแอนิเมชั่น 2 มิติ เพื่อประยุกต์ใช้สำหรับการจัดการเรียนการสอนสำหรับครูในเขตพื้นที่ อ.สิเกา จ.ตรัง</t>
  </si>
  <si>
    <t>09 1860 0463</t>
  </si>
  <si>
    <t xml:space="preserve">โครงการบริการวิชาการเพื่อสร้างความเข้มแข็งและยั่งยืนให้กับชุมชนประมงชายฝั่ง บ้านบ่อหิน </t>
  </si>
  <si>
    <t>กิจกรรมย่อยที่ 1 โครงการให้บริการวิชาการทางด้านอบรมการจัดการของเสียจากชุมชน</t>
  </si>
  <si>
    <t>อ.พรอุมา    ไกรนรา</t>
  </si>
  <si>
    <t>09 0161 4122</t>
  </si>
  <si>
    <t>กิจกรรมย่อยที่ 2 โครงการถ่ายทอดเทคโนโลยีการเพาะเลี้ยงหอยนางรมจากโรงเพาะฟักสู่ชุมชน</t>
  </si>
  <si>
    <t>รศ.สุวัจน์ ธัญรส</t>
  </si>
  <si>
    <t>08 1271 3483</t>
  </si>
  <si>
    <t>กิจกรรมย่อยที่ 3 โครงการให้บริการวิชาการทางด้านส่งเสริมทักษะและอบรมอาชีพทางการเพาะเลี้ยงสัตว์น้ำให้กับชุมชนประมงชายฝั่ง</t>
  </si>
  <si>
    <t>น.ส.กันย์สินี พันธ์วนิชดำรง</t>
  </si>
  <si>
    <t>09 7196 5941</t>
  </si>
  <si>
    <t>ผศ.สุแพรวพันธ์ โลหะลักษณาเดช</t>
  </si>
  <si>
    <t>08 2822 6721</t>
  </si>
  <si>
    <t>08 7889 4511</t>
  </si>
  <si>
    <t>ผศ.มาโนช       ขำเจริญ</t>
  </si>
  <si>
    <t>08 0648 1205</t>
  </si>
  <si>
    <t>การสร้างจิตสำนึกการอนุรักษ์พลังงานและสำนักงานสีเขียว</t>
  </si>
  <si>
    <t>08 6970 3821</t>
  </si>
  <si>
    <t xml:space="preserve">โครงการจัดตั้งคณะวิศวกรรมศาสตร์และเทคโนโลยี </t>
  </si>
  <si>
    <t>นางวลัยพร     สงเสน</t>
  </si>
  <si>
    <t>09 5793 8784</t>
  </si>
  <si>
    <t>นายพิงคุณ    สุขลิ้ม</t>
  </si>
  <si>
    <t>09 1048 8082</t>
  </si>
  <si>
    <t>08 9659 6261</t>
  </si>
  <si>
    <t>08 0819 1950</t>
  </si>
  <si>
    <t>โครงการทอดกฐินสามัคคีประจำปี</t>
  </si>
  <si>
    <t>นางเสาวรัตน์ แสงศรีจันทร์</t>
  </si>
  <si>
    <t>08 1894 3406</t>
  </si>
  <si>
    <t>โครงการอนุรักษ์และฟื้นฟูขนมพื้นบ้านภาคใต้</t>
  </si>
  <si>
    <t>09 8014 0176</t>
  </si>
  <si>
    <t>นายอัครเดช     ศิวรักษ์</t>
  </si>
  <si>
    <t>08 7286 3408</t>
  </si>
  <si>
    <t>โครงการอนุรักษ์และส่งเสริมเพลงบอกวัฒนธรรมถิ่นใต้</t>
  </si>
  <si>
    <t>นางผ่องศรี     พัฒนมณี</t>
  </si>
  <si>
    <t>08 1368 9638</t>
  </si>
  <si>
    <t>โครงการปลูกป่าคืนชีวิตสัตว์ป่า</t>
  </si>
  <si>
    <t>นายพรอุมา   ไกรนรา</t>
  </si>
  <si>
    <t>โครงการฟื้นฟูและอนุรักษ์ศิลปวัฒนธรรมหนังตะลุงคน</t>
  </si>
  <si>
    <t>โครงการเข้าค่ายคุณธรรมแลกเปลี่ยนเรียนรู้การใช้ชีวิตคู่คุณธรรม</t>
  </si>
  <si>
    <t>ความพึงพอใจของผู้เข้าร่วมโครงการ ไม่น้อยกว่า ร้อยละ 80</t>
  </si>
  <si>
    <t>ผู้เข้าร่วมโครงการมีความตระหนักในการทำนุบำรุงศิลป วัฒนธรรมไทย และอนุรักษ์สิ่งแวดล้อม</t>
  </si>
  <si>
    <t>ผศ.ชุตินุช สุจริต</t>
  </si>
  <si>
    <t>08 6479 8919</t>
  </si>
  <si>
    <t>โครงการสืบสานและอนุรักษ์การทำผ้าบาติกภูมิปัญญาท้องถิ่นภาคใต้</t>
  </si>
  <si>
    <t>08 9226 2655</t>
  </si>
  <si>
    <t>โครงการปลูกจิตสำนึกรักสิ่งแวดล้อมและปลูกจิตสาธารณะในการบำเพ็ญประโยชน์ต่อสังคม</t>
  </si>
  <si>
    <t>โครงการทบทวนแผนกลยุทธ์และจัดทำแผนปฏิบัติงานประจำปี</t>
  </si>
  <si>
    <t>นางกฤติยาภรณ์ บุญเดช</t>
  </si>
  <si>
    <t>08 1969 7103</t>
  </si>
  <si>
    <t>การพัฒนาระบบการประกันคุณภาพแบบมุ่งผลลัพธ์ Result Based for Internal Quality Assurance (RIOA)</t>
  </si>
  <si>
    <t>น.ส.ปัญญาภรณ์ อินทองปาน</t>
  </si>
  <si>
    <t>08 1095 6654</t>
  </si>
  <si>
    <t>การพัฒาการจัดทำรายงานการประเมินตนเอง ระดับหลักสูตร และระดับคณะ</t>
  </si>
  <si>
    <t>มิ.ย. 59</t>
  </si>
  <si>
    <t>นางปิยวรรณ   ชูพูล</t>
  </si>
  <si>
    <t>09 9406 7289</t>
  </si>
  <si>
    <t>โครงการ Tropical Aquaculture Workshop</t>
  </si>
  <si>
    <t>ผศ.วรวุฒิ     เกิดปราง</t>
  </si>
  <si>
    <t>08 1754 4949</t>
  </si>
  <si>
    <t>โครงการการเข้าร่วมจัดประชุม International Fisheries Symposium-2016 กับมหาวิทยาลัยในความร่วมมือกลุ่มอาเซียน  (ASEAN-FEN)  ด้านการประมงและการเพาะเลี้ยงสัตว์น้ำ</t>
  </si>
  <si>
    <t>มีกิจกรรมความร่วมมืออย่างน้อย 1 กิจกรรม</t>
  </si>
  <si>
    <t>ดร.สุวัจน์ ธัญรส</t>
  </si>
  <si>
    <t>โครงการพัฒนาทักษะทางด้านภาษาและการสื่อสารแก่นักศึกษา</t>
  </si>
  <si>
    <t>น.ส.จุรีรัตน์   คงอ่อนศรี</t>
  </si>
  <si>
    <t>08 1958 3057</t>
  </si>
  <si>
    <t>โครงการส่งเสริมผู้เชี่ยวชาญ สอนวิชาชีพเป็นภาษาต่างประเทศ</t>
  </si>
  <si>
    <t>โครงการ Tropical Marine Ecosystem Workshop</t>
  </si>
  <si>
    <t>ผศ.วรพร   ธารางกูร</t>
  </si>
  <si>
    <t>08 1702 3360</t>
  </si>
  <si>
    <t>โครงการอบรมเทคนิคการสอนและการวัดผลในระดับอุดมศึกษา</t>
  </si>
  <si>
    <t>ผศ.ชัยวัฒน์   สากุล</t>
  </si>
  <si>
    <t>08 6390 5156</t>
  </si>
  <si>
    <t>โครงการอบรมสัมมนาเชิงปฏิบัติการ “การพัฒนาทีมงานและสมรรถนะของผู้ปฏิบัติงาน”</t>
  </si>
  <si>
    <t>08 9651 0266</t>
  </si>
  <si>
    <t>โครงการเสวนาวิชาการประเพณีวิทยาศาสตร์การประมง</t>
  </si>
  <si>
    <t>นายมาโนช     ขำเจริญ</t>
  </si>
  <si>
    <t>โครงการทัศนศึกษาปฏิบัติการนอกสถานที่ อุตุนิยมวิทยาทางทะเล</t>
  </si>
  <si>
    <t>โครงการปฏิบัติรายวิชาดำน้ำสู่ความเป็นมืออาชีพ</t>
  </si>
  <si>
    <t>09 5073 1555</t>
  </si>
  <si>
    <t>โครงการฝึกทักษะวิชาชีพสาขาวิทยาศาสตร์ทางทะเล</t>
  </si>
  <si>
    <t>โครงการฝึกปฏิบัติการภาคสนามทางด้านสมุทรศาสตร์</t>
  </si>
  <si>
    <t xml:space="preserve">โครงการทัศนศึกษาปฏิบัติการนอกสถานที่ระบบบำบัดน้ำเสีย </t>
  </si>
  <si>
    <t>08 1093 4495</t>
  </si>
  <si>
    <t xml:space="preserve">โครงการฝึกทักษะวิชาชีพด้านอุตสาหกรรมอาหาร </t>
  </si>
  <si>
    <t>ผศ.นพรัตน์    มะเห</t>
  </si>
  <si>
    <t>08 1478 9381</t>
  </si>
  <si>
    <t xml:space="preserve">โครงการฝึกทักษะวิชาชีพทางด้านวิศวกรรมสารสนเทศและการสื่อสาร </t>
  </si>
  <si>
    <t>08 7275 7499</t>
  </si>
  <si>
    <t xml:space="preserve">โครงการฝึกทักษะวิชาชีพทางด้านเทคโนโลยีสารสนเทศและมัลติมีเดีย </t>
  </si>
  <si>
    <t>08 694 8 6219</t>
  </si>
  <si>
    <t xml:space="preserve">โครงการฝึกทักษะวิชาชีพทางด้านหลักสูตรเทคโนโลยีบัณฑิต </t>
  </si>
  <si>
    <t>08 6697 4204</t>
  </si>
  <si>
    <t>โครงการฝึกทักษะวิชาชีพทางด้านวิศวกรรมอิเล็กทรอนิกส์</t>
  </si>
  <si>
    <t>08 9119 3393</t>
  </si>
  <si>
    <t>โครงการสัปดาห์วิทยาศาสตร์และเทคโนโลยี  เสม็ดขาววิชาการ ครั้งที่  6</t>
  </si>
  <si>
    <t>โครงการฝึกทักษะวิชาชีพทางด้านเทคโนโลยีการประมง</t>
  </si>
  <si>
    <t>ผู้เข้าร่วมโครงการสามารถนำความรู้ไปใช้ประโยชน์ได้ในระดับดีมาก</t>
  </si>
  <si>
    <t>08 7044 4392</t>
  </si>
  <si>
    <t>โครงการฝึกทักษะวิชาชีพทางด้านสิ่งแวดล้อม</t>
  </si>
  <si>
    <t>08 1631 6552</t>
  </si>
  <si>
    <t>โครงการฝึกทักษะวิชาชีพทางด้านวิศวกรรมไฟฟ้า</t>
  </si>
  <si>
    <t>โครงการสร้างจิตสำนึกรู้รักษ์พลังงาน</t>
  </si>
  <si>
    <t>โครงการจัดทำรายงานประจำปี</t>
  </si>
  <si>
    <t>กองนโยบายและแผน</t>
  </si>
  <si>
    <t>โครงการอบรมเชิงปฏิบัติการ "วิเคราะห์เพื่อเสนอแนวทางปรับปรุงอาคารให้เอื้อต่อการประหยัดพลังงาน"</t>
  </si>
  <si>
    <t>7.2.1</t>
  </si>
  <si>
    <t>โครงการประกวดการอนุรักษ์พลังงาน</t>
  </si>
  <si>
    <t>ไม่ใช้งบ</t>
  </si>
  <si>
    <t>นายวีระวัจน์</t>
  </si>
  <si>
    <t>081-8286931</t>
  </si>
  <si>
    <t>ส่งเสริมให้ความรู้ และกระตุ้นให้บุคลากรเห็นความสำคัญและจำเป็น ของระบบบัญชี 3 มิติ</t>
  </si>
  <si>
    <t>กิจกรรมย่อยที่ 1 การฝึกอบรมทางด้านสิ่งประดิษฐ์และนวัตกรรม</t>
  </si>
  <si>
    <t>กิจกรรมย่อยที่ 2  การประกวดสิ่งประดิษฐ์ และนวัตกรรม</t>
  </si>
  <si>
    <t>กิจกรรมย่อยที่  1  การใช้งานโปรแกรมเมเบิลลอจิกคอนโทรลเลอร์  (PLC) เบื้องต้น  รุ่นที่  1</t>
  </si>
  <si>
    <t>กิจกรรมย่อยที่  2  การใช้งานโปรแกรมเมเบิลลอจิกคอนโทรลเลอร์  (PLC) เบื้องต้น  รุ่นที่  2</t>
  </si>
  <si>
    <t>กิจกรรมย่อยที่  3  การใช้งานโปรแกรมเมเบิลลอจิกคอนโทรลเลอร์  (PLC) เบื้องต้น  รุ่นที่  3</t>
  </si>
  <si>
    <t xml:space="preserve">กิจกรรมย่อยที่ 1 ปฏิบัติการมัคคุเทศก์เส้นทางภาคใต้ </t>
  </si>
  <si>
    <t xml:space="preserve">กิจกรรมย่อยที่ 7 ฝึกปฏิบัติการดำน้ำตื้น </t>
  </si>
  <si>
    <t xml:space="preserve">นายบรรเจิด  โปฏกรัตน์ </t>
  </si>
  <si>
    <t>น.ส.วรสุดา ขวัญสุวรรณ</t>
  </si>
  <si>
    <t>ความสบายเชิงอุณหภาพของสถาปัตยกรรมเรือนพักอาศัยพื้นถิ่น: อาคารในชุมชนและเรือนพื้นถิ่นในเมืองสงขลา เมืองตรัง</t>
  </si>
  <si>
    <t>นายมงคล ชนินทรสงขลา</t>
  </si>
  <si>
    <t>086-692-5656</t>
  </si>
  <si>
    <t>ออกแบบม่านกันแสงจากใยทางตาลโตนด</t>
  </si>
  <si>
    <t>วัสดุตกแต่งภายในอาคารจากใบและลูกสนทะเล</t>
  </si>
  <si>
    <t>น.ส.งามเพชร  อัมพรวัฒนพงศ์</t>
  </si>
  <si>
    <t>การศึกษาและรวบรวมข้อมูลอาคารเพื่อการอนุรักษ์</t>
  </si>
  <si>
    <t>น.ส.ปิยาภรณ์ ธุระกิจจำนง</t>
  </si>
  <si>
    <t>081-969-1032</t>
  </si>
  <si>
    <t>การพัฒนารูปแบบผลิตภัณฑ์ด้วยใบยางพาราสำหรับตกแต่งภายในอาคาร</t>
  </si>
  <si>
    <t>โครงการอนุรักษ์ศิลปวัฒนธรรม ประเพณีท้องถิ่นเมืองนคร</t>
  </si>
  <si>
    <t>โครงการอบรมเชิงปฏิบัติการซ่อมบำรุงเครื่องกลไฟฟ้า</t>
  </si>
  <si>
    <t>โครงการวิทยาลัยรัตภูมิพบปะผู้ปกครอง</t>
  </si>
  <si>
    <t>กิจกรรมย่อยที่ 1 :  โครงการสัมมนาเชิงปฏิบัติการวิทยานิพนธ์สถาปัตยกรรม    ครั้งที่ 1</t>
  </si>
  <si>
    <t>กิจกรรมย่อยที่ 2 :  โครงการสัมมนาเชิงปฏิบัติการวิทยานิพนธ์สถาปัตยกรรม    ครั้งที่ 2</t>
  </si>
  <si>
    <t>กิจกรรมย่อยที่ 3  :  โครงการสัมมนาเชิงปฏิบัติการวิทยานิพนธ์สถาปัตยกรรม    ครั้งที่ 3</t>
  </si>
  <si>
    <t>โครงการนิทรรศการศิลปนิพนธ์</t>
  </si>
  <si>
    <t>นายกิตติ  พิมเสน</t>
  </si>
  <si>
    <t>081-541-7362</t>
  </si>
  <si>
    <t xml:space="preserve">โครงการสร้างงานศิลป์กับศิลปิน </t>
  </si>
  <si>
    <t>น.ส.แก้วสุดา บุตรเผียน</t>
  </si>
  <si>
    <t>099-106-3718</t>
  </si>
  <si>
    <t>น.ส.มัลลิกา      ปู่เพ็ชร์</t>
  </si>
  <si>
    <t>กิจกรรมย่อยที่ 1 :  โครงการอบรมเชิงปฏิบัติการและศึกษาดูงานด้านสถาปัตยกรรม ครั้งที่ 1</t>
  </si>
  <si>
    <t>กิจกรรมย่อยที่ 2 :   โครงการอบรมเชิงปฏิบัติการและศึกษาดูงานด้านสถาปัตยกรรม ครั้งที่ 2</t>
  </si>
  <si>
    <t>(3)  ส่งเสริมให้บุคลากรสายวิชาการพัฒนาความรู้และทักษะด้านวิชาชีพ</t>
  </si>
  <si>
    <t>(4)  ส่งเสริมการสร้างสมรรถนะพื้นฐานแต่ละสาขาวิชา</t>
  </si>
  <si>
    <t>(5)  ส่งเสริมสนับสนุนกิจกรรมเสริมหลักสูตรด้านทักษะวิชาชีพ</t>
  </si>
  <si>
    <t>(6)  พัฒนาโครงสร้างพื้นฐานที่ส่งเสริมทักษะปฏิบัติ</t>
  </si>
  <si>
    <t>(4)  พัฒนาระบบสวัสดิการเพื่อส่งเสริมให้บุคลากรมีคุณภาพชีวิตที่ดี</t>
  </si>
  <si>
    <t>(5)  พัฒนาบุคลากรให้มีจิตสำนึกที่ดีต่อองค์กร</t>
  </si>
  <si>
    <t>กิจกรรมย่อยที่ 1 :  โครงการนิทรรศการวิชาการด้านอุตสาหกรรมเกษตร      ครั้งที่ 1</t>
  </si>
  <si>
    <t>กิจกรรมย่อยที่ 2  :  โครงการนิทรรศการวิชาการด้านอุตสาหกรรมเกษตร     ครั้งที่ 2</t>
  </si>
  <si>
    <t>กิจกรรมย่อยที่ 3 :  โครงการนิทรรศการวิชาการด้านอุตสาหกรรมเกษตร      ครั้งที่ 3</t>
  </si>
  <si>
    <t>กิจกรรมย่อยที่2 :  วันมหาสงกรานต์</t>
  </si>
  <si>
    <t>กิจกรรมย่อยที่ 1 :  ส่งท้ายปีเก่าต้อนรับปีใหม่และวันเด็ก</t>
  </si>
  <si>
    <t xml:space="preserve">ค่ายพัฒนาศักยภาพนักศึกษาด้านคุณธรรม จริยธรรม </t>
  </si>
  <si>
    <t xml:space="preserve">โครงการอบรมการทำขนมไทยเพื่อการอนุรักษ์วัฒนธรรมไทย </t>
  </si>
  <si>
    <r>
      <t>ฤทธิ์ปรับเปลี่ยนภูมิคุ้มกันในเซลล์แมคโครฟาจของสารสกัดสาหร่ายผมนาง (</t>
    </r>
    <r>
      <rPr>
        <i/>
        <sz val="16"/>
        <rFont val="AngsanaUPC"/>
        <family val="1"/>
      </rPr>
      <t>Gracilaria fisheri</t>
    </r>
    <r>
      <rPr>
        <sz val="16"/>
        <rFont val="AngsanaUPC"/>
        <family val="1"/>
      </rPr>
      <t>)</t>
    </r>
  </si>
  <si>
    <t>โครงการปัจฉิมนิเทศนักศึกษาฝึกงาน ประจำปีการศึกษา 2559</t>
  </si>
  <si>
    <t xml:space="preserve">โครงการฝึกอบรมเชิงปฏิบัติการระบบสารสนเทศเพื่อการเรียนรู้ </t>
  </si>
  <si>
    <t>6.1.1 6.1.2</t>
  </si>
  <si>
    <t>2.3.1</t>
  </si>
  <si>
    <t>7.2.2</t>
  </si>
  <si>
    <t>อนุรักษ์สิ่งแวดล้อม</t>
  </si>
  <si>
    <t>6.6.</t>
  </si>
  <si>
    <t>โครงการปฐมนิเทศนักศึกษาระดับบัณฑิตศึกษา</t>
  </si>
  <si>
    <t>15.7.1</t>
  </si>
  <si>
    <t>การเพิ่มประสิทธิภาพในการผลิตก๊าซชีวภาพโดยการหมักร่วมระหว่างของเสียจากการเลี้ยงไก่กับสาหร่ายหางกระรอกจากแหล่งในทะเลสาบสงขลา</t>
  </si>
  <si>
    <t>กิจกรรมย่อยที่ 3  โครงการถ่ายทอดเทคโนโลยีการหมักทางใบปาล์มน้ำมันโดยใช้หัวเชื้อพืชหมักชนิดคัดเลือกสายพันธุ์ และการปรับปรุงคุณภาพฟางข้าวด้วยการผลิตเป็นฟางปรุงแต่งด้วยยูเรียเพื่อใช้เป็นแหล่งอาหารหยาบให้แก่เกษตรกรผู้เลี้ยงโคเนื้อของชุมชนบ้านท่าซอม จ.นครศรีธรรมราช</t>
  </si>
  <si>
    <t>กิจกรรมย่อยที่ 1 โครงการอบรมการใช้เครื่องผลิตแป้งสาคู</t>
  </si>
  <si>
    <t>กิจกรรมย่อยที่ 2 โครงการถ่ายทอดเทคโนโลยีผลิตภัณฑ์อาหารจากแป้งสาคูสำหรับการจำหน่าย</t>
  </si>
  <si>
    <t>กิจกรรมย่อยที่ 3 โครงการส่งเสริมและแปรรูปด้วงสาคู</t>
  </si>
  <si>
    <t>กิจกรรมย่อยที่ 4 โครงการพัฒนาบรรจุภัณฑ์เพื่อส่งเสริมการขาย</t>
  </si>
  <si>
    <t>กิจกรรมย่อยที่ 5 โครงการผลิตไม้เทียมจากกากสาคู</t>
  </si>
  <si>
    <t>กิจกรรมย่อยที่ 6 โครงการจัดการฐานการเรียนรู้ระบบนิเวศป่าสาคู</t>
  </si>
  <si>
    <t>กิจกรรมย่อยที่ 7 โครงการส่งเสริมการมีส่วนร่วมในการอนุรักษ์ป่าสาคู</t>
  </si>
  <si>
    <t>โครงการพัฒนาศักยภาพทางการตลาดผลิตภัณฑ์เห็ดแครง บ้านนาไม้ไผ่          อ.ทุ่งสง จ.นครศรีธรรมราช</t>
  </si>
  <si>
    <t>โครงการปัจฉิมนิเทศนักศึกษาสหกิจศึกษา ภาคเรียนที่ 1 ปีการศึกษา 2559    และนิทรรศการแสดงผลงานนักศึกษาสหกิจศึกษา</t>
  </si>
  <si>
    <t>โครงการปัจฉิมนิเทศนักศึกษาสหกิจศึกษา ภาคเรียนที่ 2 ปีการศึกษา 2559    และนิทรรศการแสดงผลงานนักศึกษาสหกิจศึกษา</t>
  </si>
  <si>
    <t>กิจกรรมย่อยที่ 1 :  การแข่งขัน ตอบคำถามระดับชาติทางด้านการท่องเที่ยวการโรงแรมและธุรกิจการบิน</t>
  </si>
  <si>
    <t>กิจกรรมย่อยที่ 2 การศึกษาดูงานด้านศิลปศาสตร์</t>
  </si>
  <si>
    <t>กิจกรรมย่อยที่ 1 การอบรมด้านการบริหารจัดการและทิศทางกาพดำเนินงานของคณะศิลปศาสตร์</t>
  </si>
  <si>
    <t>กิจกรรมย่อยที่ 2 :   โครงการเสวนานักศึกษาฝึกงานและสหกิจศึกษา         ครั้งที่ 2</t>
  </si>
  <si>
    <t>กิจกรรมย่อยที่ 2 :  การแข่งขันทักษะวิชาการ สถาบันฝีมือแรงงานแห่งชาติ</t>
  </si>
  <si>
    <t>กิจกรรมย่อยที่ 3 :  การแข่งขันการประดิษฐ์ใบตองในงานเย็บร้อย ค่อยจีบ ประดิษฐ์ใบตองระดับชาติ</t>
  </si>
  <si>
    <t>กิจกรรมย่อยที่ 5 :  นิทรรศการ Food &amp; Hotel Thailand 2017</t>
  </si>
  <si>
    <t>กิจกรรมย่อยที่ 4 :  การแข่งขัน Asian Public Speaking</t>
  </si>
  <si>
    <t>กิจกรรมย่อยที่ 1 : ทัศนศึกษามาเลเซีย - สิงคโปร์</t>
  </si>
  <si>
    <t>กิจกรรมย่อยที่ 2 :  ทัศนศึกษาสงขลา - ภูเก็ต</t>
  </si>
  <si>
    <t>กิจกรรมย่อยที่ 3 :  ทัศนศึกษาสงขลา - เชียงใหม่</t>
  </si>
  <si>
    <t>กิจกรรมย่อยที่ 4 :  ทัศนศึกษาสงขลา - อีสาน</t>
  </si>
  <si>
    <t>กิจกรรมย่อยที่ 1 อบรมเชิงปฏิบัติการด้านการเขียนบทคัดย่อ (Abstract) อย่างไรให้น่าสนใจ</t>
  </si>
  <si>
    <t>กิจกรรมย่อยที่ 2 อบรมเชิงปฏิบัติการด้านการใช้ภาษาอังกฤษผ่านสถานการณ์จำลอง</t>
  </si>
  <si>
    <t>กิจกรรมย่อยที่ 4 “รำลึกครูกลอนสุนทรภู่ สร้างผู้รู้บทร้อยกรอง”</t>
  </si>
  <si>
    <t>กิจกรรมย่อยที่ 5 อบรมเชิงปฏิบัติการด้านการใช้โปรแกรมคอมพิวเตอร์</t>
  </si>
  <si>
    <t>กิจกรรมย่อยที่ 1 : หลักสูตรบริหารธุรกิจบัณฑิต สาขาวิชาการจัดการ</t>
  </si>
  <si>
    <t>กิจกรรมย่อยที่ 2 : หลักสูตรบริหารธุรกิจบัณฑิต สาขาวิชาการจัดการสาขาวิชาการโลจิสติกส์</t>
  </si>
  <si>
    <t>กิจกรรมยอ่ยที่ 7 : หลักสูตรบริหารธุรกิจบัณฑิต สาขาการเงิน</t>
  </si>
  <si>
    <t>กิจกรรมย่อยที่ 1 : กิจกรรมต่อต้านสารเสพติด</t>
  </si>
  <si>
    <t xml:space="preserve">โครงการแข่งขันกีฬา มทร.ศรีวิชัย ครั้งที่ 11  </t>
  </si>
  <si>
    <t xml:space="preserve"> -  คณะวิศวกรรมศาสตร์</t>
  </si>
  <si>
    <t xml:space="preserve"> -  คณะบริหารธุรกิจ</t>
  </si>
  <si>
    <t>-  คณะศิลปศาสตร์</t>
  </si>
  <si>
    <t xml:space="preserve"> -  คณะครุศาสตร์อุตสาหกรรมและเทคโนโลยี</t>
  </si>
  <si>
    <t xml:space="preserve"> -  คณะเกษตรศาสตร์</t>
  </si>
  <si>
    <t xml:space="preserve"> -  วิทยาลัยเทคโนโลยีอุตสาหกรรมและการจัดการ</t>
  </si>
  <si>
    <t xml:space="preserve"> -  วิทยาลัยการโรงแรมและการท่องเที่ยว</t>
  </si>
  <si>
    <t xml:space="preserve"> -  คณะสถาปัตยกรรมศาสตร์</t>
  </si>
  <si>
    <t xml:space="preserve"> -  คณะอุตสาหกรรมเกษตร</t>
  </si>
  <si>
    <t xml:space="preserve"> -  วิทยาลัยรัตภูมิ</t>
  </si>
  <si>
    <t xml:space="preserve"> -  คณะวิทยาศาสตรและเทคโนโลยีการประมง</t>
  </si>
  <si>
    <t xml:space="preserve"> -  โครงการจัดตั้งคณะวิศวกรรมศาสตร์และเทคโนโลยี</t>
  </si>
  <si>
    <t xml:space="preserve"> -  คณะสัตวแพทย์</t>
  </si>
  <si>
    <t xml:space="preserve"> -  คณะเทคโนโลยีการจัดการ</t>
  </si>
  <si>
    <t xml:space="preserve"> -  คณะวิทยศาสตร์และเทคโนโลยี</t>
  </si>
  <si>
    <t xml:space="preserve"> -  กองพัฒนานักศึกษา</t>
  </si>
  <si>
    <t xml:space="preserve"> -  คณะศิลปศาสตร์</t>
  </si>
  <si>
    <t>กิจกรรมย่อยที่ 2 : กิจกรรมกีฬาและสันทนาการสานสัมพันธ์มทร.ศรีวิชัย     ทุ่งใหญ่เกมส์</t>
  </si>
  <si>
    <t xml:space="preserve">กิจกรรมย่อยที่ 1 :  ตะกร้อ มทร.ศรีวิชัย ต้านยาเสพติด </t>
  </si>
  <si>
    <t xml:space="preserve">กิจกรรมย่อยที่ 2 :  สัปดาห์ส่งเสริมการออกกำลังกาย </t>
  </si>
  <si>
    <t xml:space="preserve">กิจกรรมย่อยที่ 3 :  การแข่งขันฟุตซอล มทร.ศรีวิชัย ตรัง </t>
  </si>
  <si>
    <t xml:space="preserve">กิจกรรมย่อยที่ 4 :  ฟุตบอล7คน ราชมงคลสัมพันธ์ชุมชน </t>
  </si>
  <si>
    <t>โครงการการใช้ฐานข้อมูลเพื่อการจัดการความรู้ในการสืบค้นสารสนเทศ  เพื่อการศึกษา</t>
  </si>
  <si>
    <t>โครงการประหยัดพลังงานมหาวิทยาลัยเทคโนโลยีราชมงคลศรีวิชัย         วิทยาเขตตรัง</t>
  </si>
  <si>
    <t>กิจกรรมย่อยที่ 1: การทบทวนแผนกลยุทธ์ แผนปฏิบัติงาน</t>
  </si>
  <si>
    <t xml:space="preserve">กิจกรรมย่อยที่ 2 : กิจกรรมการบริหารความเสี่ยง </t>
  </si>
  <si>
    <t>กิจกรรมย่อยที่ 3 : การปรับแผนกลยุทธ์ แผนปฏิบัติงานและแผนบริหารความเสี่ยง</t>
  </si>
  <si>
    <t>กิจกรรมย่อยที่ 1 โครงการทบทวนแผนกลยุทธ์และแผนปฏิบัตงานประจำปี</t>
  </si>
  <si>
    <t>โครงการสัมมนาเชิงปฏิบัติการงานบริหารและวางแผน วิทยาลัยเทคโนโลยีอุตสาหกรรมและการจัดการ</t>
  </si>
  <si>
    <t>กิจกรรมย่อยที่ 2โครงการบริหารความเสี่ยงและการควบคุมภายใน</t>
  </si>
  <si>
    <t>กิจกรรมย่อยที่ 3 โครงการแลกเปลี่ยนเรียนรู้สู่แนวปฏิบัติที่ดี "การลดขั้นตอนการทำงานงานบริหารและวางแผน"</t>
  </si>
  <si>
    <t>กิจกรรมย่อยที่ 4 โครงการเตรียมความพร้อมเข้าสู่ตำแหน่งที่สูงขึ้น "การจัดทำคู่มือปฏิบัติงาน"</t>
  </si>
  <si>
    <t>กิจกรรมย่อยที่ 1 : กิจกรรมแข่งขันกีฬาภายในวิทยาเขตนครศรีธรรมราช</t>
  </si>
  <si>
    <t>กิจกรรมย่อยที่ 2 : กิจกรรมแข่งขันกีฬาสัมพันธ์ชุมชน</t>
  </si>
  <si>
    <t>โครงการผลิตและการใช้สื่อการสอนเพื่อเสริมสร้างทักษะการเรียนรู้           ในศตวรรษที่ 21</t>
  </si>
  <si>
    <t xml:space="preserve">โครงการจัดทำฐานข้อมูลมรดกภูมิปัญญาท้องถิ่นกระเบื้องดินเผาเกาะยอ บริเวณลุ่มน้ำทะเลสาบสงขลาตอนล่าง
</t>
  </si>
  <si>
    <t>กิจกรรมย่อยที่ 2 : กิจกรรมวันแม่แห่งชาติ</t>
  </si>
  <si>
    <t>กิจกรรมย่อยที่ 4 : กิจกรรมพิธีสมโภชเทียนและถวายเทียนพรรษา</t>
  </si>
  <si>
    <t>กิจกรรมย่อยที่ 2 : กิจกรรมสืบสานและเชิดชูประเพณีบุญสารทเดือนสิบ</t>
  </si>
  <si>
    <t>กิจกรรมย่อยที่ 1. : วันปิยมหาราช</t>
  </si>
  <si>
    <t>กิจกรรมย่อยที่ 2 :. 5 ธันวามหาราช</t>
  </si>
  <si>
    <t>กิจกรรมย่อยที่ 3 :. วันเมาลิด</t>
  </si>
  <si>
    <t>กิจกรรมย่อยที่ 4:  วันมหาสงกรานต์</t>
  </si>
  <si>
    <t>กิจกรรมย่อยที่ 5 : วันวิสาขบูชา</t>
  </si>
  <si>
    <t>กิจกรรมย่อยที่ 6 : ถวายเทียนพรรษา</t>
  </si>
  <si>
    <t>กิจกรรมย่อยที่ 7 : เทิดไท้องค์ราชินี</t>
  </si>
  <si>
    <t>กิจกรรมย่อยที่ 8 : วันไหว้ครู</t>
  </si>
  <si>
    <t>กิจกรรมย่อยที่ 9 : วันสารทเดือนสิบ</t>
  </si>
  <si>
    <t>กิจกรรมย่อยที่ 2. ทำนุบำรุงศิลปวัฒนธรรมวันสงกรานต์ -กิจกรรมการแสดงวัฒนธรรมไทย</t>
  </si>
  <si>
    <t>กิจกรรมย่อยที่ 1. ทำนุบำรุงศิลปวัฒนธรรมวันเด็กแห่งชาติ -กิจกรรมการละเล่นพื้นบ้าน</t>
  </si>
  <si>
    <t>กิจกรรมย่อยที่ 1 : กิจกรรมสืบสานศิลปวัฒนธรรม</t>
  </si>
  <si>
    <t>กิจกรรมย่อยที่ 2 :  กิจกรรมปริวาสกรรมและให้ทานไฟ</t>
  </si>
  <si>
    <t>กิจกรรมย่อยที่ 3 :  กิจกรรมประเพณีแห่ผ้าขึ้นธาตุนานาชาติ (วันมาฆบูชา)</t>
  </si>
  <si>
    <t>กิจกรรมย่อยที่ 5 : กิจกรรมประเพณีถวายเทียนพรรษา</t>
  </si>
  <si>
    <t>การวิจัย และพัฒนาการค้าในพื้นที่เขตเศรษฐกิจพิเศษ อำเภอสะเดา             จังหวัด สงขลา เพื่อเสริมสร้างขีดความสามารถในการแข่งขันของประเทศไทยในประชาคมอาเซียน</t>
  </si>
  <si>
    <t>แนวการพัฒนาส่วนประสมทางการตลาด ผลิตภัณฑ์หมอนยางพารา                เพื่อสุขภาพจากกลุ่มเกษตรกรแพรกหา เพื่อการส่งเสริมผลิตภัณฑ์น้ำยาง        แปรรูปอย่างยั่งยืน</t>
  </si>
  <si>
    <t>การพัฒนาศักยภาพชุมชนในการสร้างมูลค่าเพิ่มผลิตภัณฑ์ชุมชน                   เพื่อการอนุรักษ์ป่าพรุควนเคร็ง</t>
  </si>
  <si>
    <t>การออกแบบและพัฒนาผลิตภัณฑ์เครื่องปั้นดินเผาประเภทของที่ระลึก        ของประดับโดยใช้เทคนิคการแปลงหน้าที่เชิงคุณภาพ (QFD) ของวิสาหกิจชุมชนกลุ่มผู้ผลิตเครื่องปั้นดินเผา อำเภอท่าศาลา และ อำเภอเมือง                  จังหวัดนครศรีธรรมราช</t>
  </si>
  <si>
    <t>การศึกษาอายุการใช้งานของใบสกรูเกลียวสำหรับลำเลียงของรถเกี่ยวข้าว        ในพื้นที่ตำบลแหลม อำเภอหัวไทร จังหวัดนครศรีธรรมราช</t>
  </si>
  <si>
    <t>การพัฒนาผลิตภัณฑ์ของขวัญของที่ระลึกจากผ้าทอพื้นเมืองเกาะยอ          จังหวัดสงขลา</t>
  </si>
  <si>
    <t>การวิเคราะห์ SWOT Analysis ของ "หลาดใต้โหนด" อำเภอควนขนุน         จังหวัดพัทลุง</t>
  </si>
  <si>
    <t>การพัฒนากระบวนการผลิตน้ำมันชีวภาพจากวัสดุเหลือใช้จากต้นตาลโตนด   ในชุมชนท่าหิน จังหวัดสงขลา</t>
  </si>
  <si>
    <t>การออกแบบและพัฒนาเตาอบคืนไฟเพื่อวิสาหกิจชุมชนมีดพร้านาป้อ        ตำบลควนปริง อำเภอเมืองตรัง จังหวัดตรัง</t>
  </si>
  <si>
    <t>การออกแบบระบบคัดแยกไข่ไก่และบรรจุลงแผงแบบอัตโนมัติสำหรับ          กลุ่มเกษตรกรผู้เลี้ยงไก่ไข่ตำบลเกาะแต้ว จังหวัดสงขลา</t>
  </si>
  <si>
    <t>การพัฒนาสื่อภาพยนตร์ชุด“ชุมชนเข้มแข็งวิถีท้องถิ่น” ชุมชนบ้านท่าหิน        อ.สทิงพระ จ.สงขลา</t>
  </si>
  <si>
    <t>แนวทางการพัฒนาผลิตภัณฑ์สินค้าชุมชน เพื่อรองรับการท่องเที่ยวชุมชน      บ้านท่า-บ่อโก อำเภอขนอม จังหวัดนครศรีธรรมราช</t>
  </si>
  <si>
    <t>ความคาดหวังและการรับรู้ของนักท่องเที่ยวชาวไทยที่มีต่อการท่องเที่ยว           ในอำเภอขนอม จังหวัดนครศรีธรรมราช</t>
  </si>
  <si>
    <t>แนวทางการจัดการสิ่งแวดล้อมของธุรกิจที่พักตามเกณฑ์มาตรฐาน             สถานประกอบการที่พักสีเขียว ของกลุ่มธุรกิจที่พักแรม อำเภอขนอม</t>
  </si>
  <si>
    <t>การศึกษาต้นทุน ผลตอบแทนทางการเงินและการตลาดของการลงทุนเพาะเห็ดจากวัสดุเหลือใช้ทางการเกษตร ในจังหวัดนครศรีธรรมราช</t>
  </si>
  <si>
    <t>การพัฒนาบรรจุภัณฑ์ด้วยกราฟิกดีไซน์ของกลุ่มวิสาหกิจชุมชนในเขต      จังหวัดพัทลุง</t>
  </si>
  <si>
    <t>การวิจัยและพัฒนาผู้ประกอบการบ้านนกแอ่น จังหวัดกระบี่ เพื่อสร้าง         ความได้เปรียบในการแข่งขันตามปรัชญาเศรษฐกิจพอเพียง</t>
  </si>
  <si>
    <t>กลยุทธ์แนวทางการพัฒนาผลิตภัณฑ์รังนกสำเร็จรูปของผู้ประกอบการ         บ้านนกแอ่น ในจังหวัดกระบี่</t>
  </si>
  <si>
    <t>คุณลักษณะของผู้ประกอบการในการดำเนินธุรกิจร้านค้า กรณีศึกษา ตลาดนัด  อ.ทุ่งสง จ.นครศรีธรรมราช</t>
  </si>
  <si>
    <t>แนวทางการพัฒนาระบบการเงินและบัญชี เพื่อสร้างความเข้มแข็งอย่างยั่งยืน ผลิตภัณฑ์เครื่องแกงวิสาหกิจชุมชนเครื่องแกงแม่หนูลี่ ตราปรุงทิพย์          อำเภอบางขัน จังหวัดนครศรีธรรมราช</t>
  </si>
  <si>
    <t>แนวทางในการออกแบบภูมิทัศน์เมืองเก่าชัยบุรี เพื่อส่งเสริมการท่องเที่ยว       เชิงประวัติศาสตร์ ที่เป็นอัตลักษณ์ของจังหวัดพัทลุง</t>
  </si>
  <si>
    <t>การพัฒนากระบวนการผลิตน้ำมันมะพร้าวบริสุทธิ์ของกลุ่มวิสาหกิจชุมชุน       ทอปกรีนเวอร์จิ้นออยล์ จังหวัดชุมพร</t>
  </si>
  <si>
    <t>แนวทางการส่งเสริมการท่องเที่ยวเชิงอาหารไทยสำหรับนักท่องเที่ยวชาวต่างชาติจังหวัดสงขลา</t>
  </si>
  <si>
    <t>ภาวะผู้นำการเปลี่ยนแปลงที่ส่งผลต่อนโยบายการพัฒนาองค์การปกครอง    ส่วนท้องถิ่น อำเภอสิงหนคร จังหวัดสงขลา</t>
  </si>
  <si>
    <t>ปัจจัยที่มีอิทธิพลต่อความต้องการท่องเที่ยวซ้ำของนักท่องเที่ยวชาวต่างชาติ     ในจังหวัดสงขลา</t>
  </si>
  <si>
    <t>การพัฒนาศักยภาพมะมุด เพื่อเพิ่มมูลค่าตามหลักปรัชญาเศรษฐกิจพอเพียง ของชุมชนกลุ่มเกษตรกรฝั่งทะเลอ่าวไทย</t>
  </si>
  <si>
    <t>การพัฒนาระบบสารสนเทศในการพัฒนาเครือข่ายและ ช่องทาง การตลาด      ของ ผลิตภัณฑ์มะมุด ชุมชนกลุ่มเกษตรกรฝั่งทะเลอ่าวไทย</t>
  </si>
  <si>
    <t>การศึกษาพฤติกรรมและปัจจัยทางจิตสังคมที่ส่งผลกระทบต่อการตั้งครรภ์       ในมารดาวัยรุ่น โรงพยาบาลห้วยยอด อำเภอห้วยยอด จังหวัดตรัง</t>
  </si>
  <si>
    <t>ปัจจัยที่สัมพันธ์กับพฤติกรรมการดำเนินชีวิตตามปรัชญาเศรษฐกิจพอเพียง   ของประชาชนบ้านไสต้นวา ตำบลบ่อหิน อำเภอสิเกา จังหวัดตรัง</t>
  </si>
  <si>
    <t>การประชาสัมพันธ์กลุ่มท่องเที่ยวเชิงอนุรักษ์เทพญามังสา จังหวัดสตูล          ผ่านสื่อออนไลน์</t>
  </si>
  <si>
    <t>บทบาทของผู้ประกอบอาหารไทยในโรงแรมจังหวัดสงขลา ตรัง กระบี่ สุราษฏร์ธานี ภูเก็ต ต่อการอนุรักษ์และเผยแพร่อาหารไทยแก่นักท่องเที่ยว     ชาวไทยและชาวต่างชาติ</t>
  </si>
  <si>
    <t>ปัจจัยที่มีผลต่อพฤติกรรมการบริโภคอาหารเช้า ในรูปแบบวัฒนธรรม             เปอรานากัน ของผู้บริโภคในจังหวัดตรัง และอำเภอหาดใหญ่ จังหวัดสงขลา</t>
  </si>
  <si>
    <t>การพัฒนาคุณภาพการบริการการท่องเที่ยวโดยชุมชนโดยใช้ทักษะ                ทางภาษาอังกฤษ กรณีศึกษา: จังหวัดตรัง จังหวัดสตูล และจังหวัดกระบี่</t>
  </si>
  <si>
    <t>การจัดการท่องเที่ยวเชิงอนุรักษ์ปูม้าโดยชุมชนประมงอย่างยั่งยืน กรณีศึกษาชุมชนหยงสตาร์ ตำบลท่าข้าม อำเภอปะเหลียน จังหวัดตรัง</t>
  </si>
  <si>
    <t>การจัดการท่องเที่ยวเชิงอนุรักษ์โดยชุมชน กรณีศึกษาชุมชนหยงสตาร์         ตำบลท่าข้าม อำเภอปะเหลียน จังหวัดตรัง</t>
  </si>
  <si>
    <t>ปัจจัยแห่งความสำเร็จของวิสาหกิจชุมชนในจังหวัดตรังโดยใช้แนวคิด           ในการบริหารจัดการ Balanced Scorecard</t>
  </si>
  <si>
    <t>ความคิดเห็นของผู้ประกอบการธุรกิจฮาลาลในจังหวัดตรังต่อการส่งเสริม      การท่องเที่ยวฮาลาล</t>
  </si>
  <si>
    <t>พฤติกรรมนักท่องเที่ยวชาวต่างชาติที่มีต่อการบริโภคอาหารท้องถิ่นในเขต    อำเภอเมือง จังหวัดตรัง</t>
  </si>
  <si>
    <t>การเปรียบเทียบต้นทุนและผลตอบแทนจากการปลูกข้าวไรซ์เบอรรี่และ      ข้าวสังหยดของเกษตรกร ในจังหวัดพัทลุง</t>
  </si>
  <si>
    <t>ความหลากหลายทางพันธุกรรม ฤทธิ์ต้านอนุมูลอิสระและฤทธิ์ต้านจุลชีพของเห็ดเสม็ดในพื้นที่ภาคใต้ตามการกระจายของลักษณะชีวภูมิศาสตร์กำเนิด</t>
  </si>
  <si>
    <t>ผลกระทบจากการดำเนินธุรกิจในบทบาทคนกลางของประเทศจีนต่อระบบตลาดผักและผลไม้ของไทยในมาเลเซียและสิงคโปร์ ภายใต้กรอบประชาคมเศรษฐกิจอาเซียน</t>
  </si>
  <si>
    <t>การปรับปรุงประสิทธิภาพกระบวนการผลิตของเล่นไม้ยางพาราโดยใช้หลักการยศาสตร์และเทคนิคการศึกษาการเคลื่อนไหวและเวลา กรณีศึกษา    บริษัท แปลน ครีเอชั่นส์ จำกัด</t>
  </si>
  <si>
    <t>โครงการยกระดับคุณภาพชีวิตชุมชนแบบมีส่วนร่วมสู่แหล่งเรียนรู้ ภูมิปัญญาท้องถิ่นต้นแบบ จ.นครศรีธรรมราช</t>
  </si>
  <si>
    <t xml:space="preserve">โครงการ การเชื่อมโยงด้านการศึกษา (Educational Pipeline) เพื่อยกระดับคุณภาพสังคม ประจำปี พ.ศ. 2560    กรณีศึกษา : โรงเรียนชัยมงคลวิทย์ อ.เมือง จ.สงขลา </t>
  </si>
  <si>
    <t>โครงการอบรมเชิงปฏิบัติการด้านพัฒนาสูตรอาหาร และการจัดการสุขภาพแพะเนื้อของกลุ่มวิสาหกิจชุมชนบ้านสินปุร อ.เขาพนม จ.กระบี่</t>
  </si>
  <si>
    <t>คุณภาพชีวิตการทำงานกับการสนับสนุนทางสังคมของแรงงานต่างด้าวกลุ่มอาเซียนที่ได้รับอนุญาตทำงานในจังหวัดนครศรีธรรมราช</t>
  </si>
  <si>
    <t>แนวทางการพัฒนาคลัสเตอร์ธุรกิจการท่องเที่ยวเพื่อสุขภาพในจังหวัดนครศรีธรรมราชเพื่อรองรับการเติบโตของประชาคมอาเซียน</t>
  </si>
  <si>
    <t>โครงการฝึกประสบการณ์ในสถานประกอบการเพื่อเป็นผู้สอนมืออาชีพ</t>
  </si>
  <si>
    <t>อ.ปิยะ เพชรสงค์</t>
  </si>
  <si>
    <t>มหาวิทยาลัยเทคโนโลยีราชมงคลศรีวิชัย</t>
  </si>
  <si>
    <t>สนับสนุนโครงการเตรียมความพร้อมเข้าสู่ประชาคมอาเซียน</t>
  </si>
  <si>
    <t>ผู้เข้าร่วมมีความตระหนักในการทำนุบำรุงศิลปวัฒนธรรมไทยและอนุรักษ์สิ่งแวดล้อม</t>
  </si>
  <si>
    <t>1.)  ความพึงพอใจของผู้เข้าร่วมโครงการ ไม่น้อยกว่าร้อยละ 80         2.)  ผู้เข้าร่วมโครงการได้รับความรู้จากการเข้าร่วมกิจกรรมอย่างน้อย ร้อยละ 90</t>
  </si>
  <si>
    <t>1.)  ผู้เข้าร่วมโครงการมีความตระหนักในการทำนุบำรุงศิลปวัฒนธรรมไทยและอนุรักษ์สิ่งแวดล้อม            2.)  ได้บูรณาการกับการเรียนวิชาวัฒนธรรมและขนบประเพณีภาคใต้</t>
  </si>
  <si>
    <t>1.)  ความพึงพอใจของผู้เข้าร่วมโครงการ ไม่น้อยกว่าร้อยละ 80        2.)  นักศึกษาที่เข้าร่วมโครงการสามารถแสดงหนังตะลุงคนได้ไม่น้อยกว่าร้อยละ 80</t>
  </si>
  <si>
    <t>1.)  ผู้เข้าร่วมโครงการมีความตระหนักในการทำนุบำรุงศิลปวัฒนธรรมไทยและอนุรักษ์สิ่งแวดล้อม            2.)  ผู้เข้าร่วมโครงการสามารถฟื้นฟูและอนุรักษ์วัฒนธรรมหนังตะลุงคนไว้สู่รุ่นต่อไปได้</t>
  </si>
  <si>
    <t>สำนักงานวิทยาเขตตรัง</t>
  </si>
  <si>
    <t>สำนักงานวิทยาเขตนครศรีธรรมราช</t>
  </si>
  <si>
    <t xml:space="preserve"> มี.ค. 60</t>
  </si>
  <si>
    <t>การใช้ประโยชน์ทางการแพทย์ของสารเมแทโบไลด์ทุติยภูมิและชีวสารจากจุลชีพร่วมอาศัยกับฟองน้ำดีโมสปองเจีย เพื่อยับยั้งเชื้อแบคทีเรียก่อ              โรคดื้อยาปฏิชีวนะชนิด Methicillin resistant Staphylococcus (MRSA)</t>
  </si>
  <si>
    <t>การประยุกต์ใช้พลังงานทดแทนแบบผสมผสานผลิตกระแสไฟฟ้าสำหรับ    ใช้กับชุดบำบัดน้ำเสียจากอุตสาหกรรมอาหารทะเล</t>
  </si>
  <si>
    <t>โครงการสร้างความเข้มแข็งแก่ชุมชนด้วยศาสตร์ทางบริหารธุรกิจ  ปี 2</t>
  </si>
  <si>
    <t xml:space="preserve">     ต.ค. 59 -    ก.ย. 60</t>
  </si>
  <si>
    <t xml:space="preserve">     ต.ค. 59 -   ก.ย. 60</t>
  </si>
  <si>
    <t xml:space="preserve">โครงการประชุมสัมมนาเชิงปฏิบัติการ การยกร่างหลักสูตร                  วิศวกรรมศาสตรบัณฑิต  สาขาวิชาวิศวกรรมการผลิต หลักสูตรปรับปรุง  พ.ศ. 2560 </t>
  </si>
  <si>
    <t>กิจกรรมย่อยที่ 1 โครงการความร่วมมือด้านการวิจัยกับมหาวิทยาลัยวิจัยและหน่วยงานภายนอก  ครั้งที่ 1</t>
  </si>
  <si>
    <t>กิจกรรมย่อยที่ 2  โครงการความร่วมมือด้านการวิจัยกับมหาวิทยาลัยวิจัยและหน่วยงานภายนอก  ครั้งที่ 2</t>
  </si>
  <si>
    <t>กิจกรรมย่อยที่ 1  โครงการฝึกทักษะวิชาชีพทางด้านสิ่งแวดล้อม  ครั้งที่ 1</t>
  </si>
  <si>
    <t>กิจกรรมย่อยที่ 2  โครงการฝึกทักษะวิชาชีพทางด้านสิ่งแวดล้อม  ครั้งที่ 2</t>
  </si>
  <si>
    <t>กิจกรรมย่อยที่ 1  โครงการอนุรักษ์และฟื้นฟูขนมพื้นบ้านภาคใต้  ครั้งที่ 1</t>
  </si>
  <si>
    <t>กิจกรรมย่อยที่ 2  โครงการอนุรักษ์และฟื้นฟูขนมพื้นบ้านภาคใต้  ครั้งที่ 2</t>
  </si>
  <si>
    <t xml:space="preserve"> ก.พ. 60</t>
  </si>
  <si>
    <t xml:space="preserve">   ก.ค.60  - ก.ย. 60</t>
  </si>
  <si>
    <t>อย่างน้อยร้อยละ80ของผู้เข้าร่วมโครงการได้รับความรู้เพิ่มขึ้น</t>
  </si>
  <si>
    <t xml:space="preserve">      ธ.ค.59 -     ก.ย.60</t>
  </si>
  <si>
    <t xml:space="preserve">   ต.ค.59  -  ก.ค.60</t>
  </si>
  <si>
    <t xml:space="preserve">โครงการสืบสานวันสำคัญทางพระพุทธศาสนา(วันพระ)  </t>
  </si>
  <si>
    <t xml:space="preserve">    ต.ค.59  - ก.ย.60</t>
  </si>
  <si>
    <t>1)  ผู้เข้าร่วมโครงการสามารถนำความรู้ไปใช้ประโยชน์ได้อยู่ในระดับมาก                   2)  สามารถเผยแพร่ภูมิปัญญาการแพทย์พื้นบ้านภาคใต้สู่สถาบันต่าง ๆ</t>
  </si>
  <si>
    <t xml:space="preserve">1)   อย่างน้อยร้อยละ 80 ของผู้เข้าร่วมโครงการได้รับความรู้เพิ่มขึ้น         2)ผู้เข้าร่วมประชุมมีความพึงพอในการจัดประชุมวิชาการไม่น้อยกว่าร้อยละ80  </t>
  </si>
  <si>
    <t xml:space="preserve">    ต.ค. 59 -    ส.ค.60</t>
  </si>
  <si>
    <t xml:space="preserve">  พ.ค.60</t>
  </si>
  <si>
    <t xml:space="preserve">1.)  อย่างน้อยร้อยละ 80 ของผู้เข้าร่วมโครงการได้รับความรู้เพิ่มขึ้น         2.)ได้ผลิตภัณฑ์ที่เป็นชิ้นงานของนักศึกษาอย่างน้อย 3 ชิ้น </t>
  </si>
  <si>
    <t>1.)  ผู้เข้าร่วมโครงการสามารถนำความรู้ไปใช้ประโยชน์ได้อยู่ในระดับมาก                   2.)  นักศึกษาได้ฝึกทักษะแห่งศตวรรษที่ 21   และได้ฝึกทักษะทางด้านวิชาชีพด้านการพัฒนาผลิตภัณฑ์โอลิโอเคมี</t>
  </si>
  <si>
    <t xml:space="preserve">     </t>
  </si>
  <si>
    <t>กิจกรรมย่อยที่ 1:  อบรมอาจารย์ เจ้าหน้าที่ปฏิบัติงาน ด้านการป้องกันยาเสพติดและอบายมุข ในสถานศึกษา</t>
  </si>
  <si>
    <t>กิจกรรมย่อยที่ 2 : อบรมแกนนำนักศึกษา ต้านภัยยาเสพติด และอบายมุข</t>
  </si>
  <si>
    <t>มิกิจกรรมความร่วมมืออย่างน้อย 1 กิจกรรม</t>
  </si>
  <si>
    <t xml:space="preserve">โครงการพัฒนาศักยภาพทางวิชาการและทักษะวิชาชีพด้านอุตสาหกรรมเกษตรเพื่อเสริมสร้างคุณลักษณะของบัณฑิตไทย ที่พึงประสงค์ในศตวรรษ    ที่ 21 </t>
  </si>
  <si>
    <t>1.)  อย่างน้อยร้อยละ 80 ของผู้เข้าร่วมโครงการได้รับความรู้เพิ่มขึ้น           2.)  ผ่านการตรวจตามเงื่อนไขของสัตวแพทยสภา</t>
  </si>
  <si>
    <t>1.)  ผู้เข้าร่วมโครงการสามารถนำความรู้ไปใช้ประโยชน์ได้อยู่ในระดับมาก                   2.)  ผู้เข้าร่วมโครงการสามารถนำข้อเสนอ แนะไปใช้ในการพัฒนาคณะฯได้อยู่ในระดับดีมาก</t>
  </si>
  <si>
    <t>1.  ความพึงพอใจของผู้เข้าร่วมโครงการ  ไม่น้อยกว่าร้อยละ 80           2.)  การเผยแพร่ความรู้วิชาการเกษตรสมัยใหม่ ไม่ต่ำกว่า 4 เรื่อง เกษตรกร</t>
  </si>
  <si>
    <t>1.)  ผู้เข้าร่วมโครงการ ได้รับความรู้ / พัฒนาทักษะเพิ่มขึ้น          2.)  ผู้เข้าร่วมโครงการเกิดทักษะทางวิชาการ/วิชาชีพและสามารถนำไปใช้ประโยชน์ได้ อย่างน้อยร้อยละ 80</t>
  </si>
  <si>
    <t>มีกิจกรรมแลกเปลี่ยนเรียนรู้ประสบการ์/ทักษะวิชาชีพ/วิชาการภายในหน่วยงาน</t>
  </si>
  <si>
    <t>ชวัลกฤช  รอดเนียม</t>
  </si>
  <si>
    <t xml:space="preserve">กิจกรรมย่อยที่ 2 วันวิสาขบูชา "กิจกรรมขบวนสักการะเจดีย์ปะการังเขาธาตุ วัดจันทน์ธาตุทาราม " </t>
  </si>
  <si>
    <t xml:space="preserve">กิจกรรมย่อยที่ 3 วันฮารีรายอ "ทำบุญพิธีทางศาสนาอิสลามเดือนรอมฏอน" </t>
  </si>
  <si>
    <t xml:space="preserve">กิจกรรมย่อยที่ 4 วันฮาสาฬหบูชา และเข้าพรรษา จัดขบวนแห่เทียนพรรษา </t>
  </si>
  <si>
    <t xml:space="preserve">กิจกรรมย่อยที่ 1  ฝึกอบรม  </t>
  </si>
  <si>
    <t xml:space="preserve">กิจกรรมย่อยที่ 2  สอบมาตรฐานวิชาชีพไอที (Information Technology Professional Examination: ITPE) </t>
  </si>
  <si>
    <t>โครงการพัฒนาพื้นที่แหล่งเรียนรู้ด้านศิลปวัฒนธรรมการทอผ้ายกดอก        บ้านเนินมวง อ.ชะอวด จ.นครศรีธรรมราช</t>
  </si>
  <si>
    <t xml:space="preserve">      ม.ค.60  -  ส.ค.60</t>
  </si>
  <si>
    <t xml:space="preserve">    ต.ค. 59 -   ก.ย. 60</t>
  </si>
  <si>
    <t xml:space="preserve">    ต.ค.59 -  ก.ย.60</t>
  </si>
  <si>
    <t xml:space="preserve">   ต.ค.59   -มิ.ย.60</t>
  </si>
  <si>
    <t xml:space="preserve">      พ.ย.59 -    ม.ค.60</t>
  </si>
  <si>
    <t xml:space="preserve">    ต.ค.59  -  ก.ย. 60</t>
  </si>
  <si>
    <t xml:space="preserve">    พ.ย.59  -  ก.ย. 60</t>
  </si>
  <si>
    <t xml:space="preserve">   ม.ค.60  -มี.ค. 60</t>
  </si>
  <si>
    <t>วิทยาลัยเทคโนโลยีอุตสาหกรรมและ       การจัดการ</t>
  </si>
  <si>
    <t>วิทยาลัยเทคโนโลยีอุตสาหกรรมและ        การจัดการ</t>
  </si>
  <si>
    <t xml:space="preserve">    ม.ค.60 -   ส.ค.60</t>
  </si>
  <si>
    <t xml:space="preserve">     มิ.ย. 59 -   ส.ค. 60</t>
  </si>
  <si>
    <t>มิย.60</t>
  </si>
  <si>
    <t>ก.ย. 60</t>
  </si>
  <si>
    <t>กิจกรรมย่อยที่ 3   โครงการจัดทำวารสารเพื่อการวิจัย "วารสารเทคโนโลยี ศรีวิชัย"  ครั้งที่3</t>
  </si>
  <si>
    <t>กิจกรรมย่อยที่ 4   โครงการจัดทำวารสารเพื่อการวิจัย "วารสารเทคโนโลยี ศรีวิชัย"  ครั้งที่3</t>
  </si>
  <si>
    <t>1.)  ความพึงพอใจของผู้รับบริการ ไม่น้อยกว่าร้อยละ 80  2.)  มีบทความวิจัยตีพิมพ์ในวารสารเทคโนโลยีศรีวิชัย 30 บทความวิจัย</t>
  </si>
  <si>
    <t>1.)  ข้อมูลข่าวสารของหน่วยงาน  ได้รับการเผยแพร่ ประชาสัมพันธ์ ทำให้มหาวิทยาลัยเป็นที่รู้จักมากขึ้น         2.)  บทความวิจัยตีพิมพ์ในวารสารเทคโนโลยีศรีวิชัยและเป็นประโยชน์เพื่อการวิจัย</t>
  </si>
  <si>
    <t>กิจกรรมย่อยที่1  โครงการจัดนิทรรศการ นวัตกรรม และผลงานสิ่งประดิษฐ์ สู่ผู้ประกอบการและผู้ใช้สู่ชุมชน  ครั้งที่ 1</t>
  </si>
  <si>
    <t>กิจกรรมย่อยที่1  โครงการจัดนิทรรศการ นวัตกรรม และผลงานสิ่งประดิษฐ์ สู่ผู้ประกอบการและผู้ใช้สู่ชุมชน  ครั้งที่ 2</t>
  </si>
  <si>
    <t>ผู้เข้าร่วมโครงการมีความพึงพอใจต่อความรู้ที่ได้รับจากนิทรรศการ อย่างน้อยร้อยละ 80</t>
  </si>
  <si>
    <t>1.)  ผู้เข้าร่วมโครงการสามารถนำความรู้ไปใช้ประโยชน์ได้อยู่ในระดับมาก                  2.) ผลงานวิจัยสถาบันสามารถนำไปใช้ประโยชน์</t>
  </si>
  <si>
    <t xml:space="preserve"> ผู้เข้าร่วมโครงการทุกคนบอกประเด็นความรู้หรือประสบการณ์ที่ได้รับอย่างน้อย 1 เรื่อง                       </t>
  </si>
  <si>
    <t>1.) มีกิจกรรมความร่วมมืออย่างน้อย 1 กิจกรรม                2.)  จำนวนหน่วยงานที่มีความร่วมมือกับคณะฯ จำนวน 4 หน่วยงาน</t>
  </si>
  <si>
    <t>1.) ผู้เข้าร่วมโครงการสามารถนำความรู้ไปใช้ประโยชน์ได้อยู่ในระดับมาก              2.)  มีความร่วมมือกับมหาวิทยาลัยและหน่วยงานภายนอก</t>
  </si>
  <si>
    <t>1.)  มีกิจกรรมความร่วมมืออย่างน้อย 1 กิจกรรม                2.)  มีเครือข่ายด้านการวิจัย จำนวน 10 เครือข่าย</t>
  </si>
  <si>
    <t>1.)  ผู้เข้าร่วมโครงการสามารถนำความรู้ไปใช้ประโยชน์ได้อยู่ในระดับมาก              2.) สามารถยกระดับคุณภาพชีวิตของชุมชนจากผลการวิจัยแบบมีส่วนร่วมจากชุมชน</t>
  </si>
  <si>
    <t xml:space="preserve">อย่างน้อยร้อยละ 80  ของผู้เข้าร่วมโครงการได้รับความรู้เพิ่มขึ้น </t>
  </si>
  <si>
    <t xml:space="preserve">ผู้เข้าร่วมโครงการสามารถนำความรู้ไปใช้ประโยชน์ได้อยู่ในระดับมาก       </t>
  </si>
  <si>
    <t>1.)  อย่างน้อยร้อยละ 80 ของผู้เข้าร่วมโครงการได้รับความรู้เพิ่มขึ้น          2.)  มีบทความวิจัยเพื่อตีพิมพ์เผยแพร่ 40 บทความ</t>
  </si>
  <si>
    <t>1)  ผู้เข้าร่วมโครงการสามารถนำความรู้ไปใช้ประโยชน์ได้อยู่ในระดับมาก                 2.)   ได้บทความวิจัยเพื่อเตรียมความพร้อมสำหรับการตีพิมพ์และการใช้ประโยชน์</t>
  </si>
  <si>
    <t>1.)  อย่างน้อยร้อยละ 80 ของผู้เข้าร่วมโครงการได้รับความรู้เพิ่มขึ้น          2.) มีผลงานวิจัย 20 ผลงาน เพื่อเผยแพร่</t>
  </si>
  <si>
    <t>1.)  ผู้เข้าร่วมโครงการสามารถนำความรู้ไปใช้ประโยชน์ได้อยู่ในระดับมาก              2.)  ผู้เข้าร่วมได้เผยแพร่ผลงานวิจัยที่มีประโยชน์สู่สาธารณะ</t>
  </si>
  <si>
    <t xml:space="preserve">อย่างน้อยร้อยละ 80 ของผู้เข้าร่วมโครงการได้รับความรู้เพิ่มขึ้น         </t>
  </si>
  <si>
    <t>ผู้เข้าร่วมโครงการสามารถนำความรู้ไปใช้ประโยชน์ได้ในระดับมาก</t>
  </si>
  <si>
    <t xml:space="preserve">     ต.ค. 59 -   ธ.ค. 60</t>
  </si>
  <si>
    <t xml:space="preserve">กิจกรรมย่อยที่ 2 โครงการผลิตชุดการสอน เรื่องกระบวนการผลิตน้ำตาลโตนดผงสู่สถานศึกษาในชุมชนบ้านท่าหิน    </t>
  </si>
  <si>
    <t>กิจกรรมย่อยที่ 3 โครงการอบรมเชิงปฏิบัติการเรื่อง การจัดทำบัญชีการเงิน และการนำเสนองบการเงินของกลุ่มการทำกล้วยกรอบแก้ว</t>
  </si>
  <si>
    <t xml:space="preserve">     ม.ค.60 -   ก.ย.60</t>
  </si>
  <si>
    <t xml:space="preserve">      ต.ค. 59 -   ก.ย.60</t>
  </si>
  <si>
    <t xml:space="preserve">  พ.ย.-59 - ก.ย.-60</t>
  </si>
  <si>
    <t>การพัฒนาสูตรเพาะเลี้ยงเห็ดแครงในถุงโดยการนำกากมะพร้าวทดแทน       รำข้าวละเอียด</t>
  </si>
  <si>
    <t>การผลิตส้มโอพันธุ์ทับทิมสยามภายใต้ความแปรปรวนของสภาพภูมิอากาศ  ในเขตลุ่มน้ำปากพนัง จังหวัดนครศรีธรรมราช</t>
  </si>
  <si>
    <t>การประยุกต์ใช้แนวคิดการวิเคราะห์เชิงโครงข่ายและวิธีการโมเดลสมการ  เชิงโครงสร้างเพื่อวิเคราะห์ผลกระทบของปัจจัยที่ส่งผลสำหรับการวัดประสิทธิภาพความร่วมมือในโซ่อุปทาน</t>
  </si>
  <si>
    <t>การเพิ่มผลผลิตเห็ดแครง (Schizophyllum commune) การใช้ประโยชน์    สารทุติยภูมิจากเห็ดแครงในระบบการเลี้ยงสัตว์น้ำ 
และการจัดการวัสดุก้อนเห็ดเก่า</t>
  </si>
  <si>
    <t>คณะเทคโนโลยี         การจัดการ</t>
  </si>
  <si>
    <t>กิจกรรมย่อยที่ 1  โครงการวารสารบริการวิชาการ มหาวิทยาลัยเทคโนโลยีราชมงคล  ครั้งที่ 1</t>
  </si>
  <si>
    <t>กิจกรรมย่อยที่ 2  โครงการวารสารบริการวิชาการ มหาวิทยาลัยเทคโนโลยีราชมงคล  ครั้งที่ 2</t>
  </si>
  <si>
    <t>ข้อมูลข่าวสารของหน่วยงานได้รับการเผยแพร่ประชาสัมพันธ์ ทำให้มหาวิทยาลัยเป็นที่รู้จักมากขึ้น</t>
  </si>
  <si>
    <t>กิจกรรมย่อยที่ 1 : กิจกรรมพิธีน้อมเกล้ารำลึกพระมหากรุณาธิคุณพระบาทสมเด็จพระปรมินทรมหาภูมิพลอดุลยเดช</t>
  </si>
  <si>
    <t>กิจกรรมย่อยที่ 3 : กิจกรรมรวมพลังอนุรักษ์สิ่งแวดล้อมตามรอยพระราชดำริ รัชกาลที่ 9</t>
  </si>
  <si>
    <t xml:space="preserve">ผู้เข้าร่วมโครงการสามารถนำความรู้ไปใช้ประโยชน์ได้อยู่ในระดับมาก                    </t>
  </si>
  <si>
    <t>โครงการอบรมความพร้อมทางวิชาการในการสอบขอรับใบอนุญาต        เป็นผู้ประกอบวิชาชีพวิศวกรรมควบคุมระดับภาคีวิศวกร</t>
  </si>
  <si>
    <t>1)  ความพึงพอใจของผู้เข้าร่วมโครงการ  ไม่น้อยกว่าร้อยละ 80        2.)  มีการเผยแพร่ความรู้วิชาการเกษตรสมัยใหม่ ไม่ต่ำกว่า 6 เรื่อง แก่เกษตรกร</t>
  </si>
  <si>
    <t>1.)  ผู้เข้าร่วมโครงการ ได้รับความรู้ / พัฒนาทักษะเพิ่มขึ้น         2.)  ผู้เข้าร่วมโครงการเกิดทักษะทางวิชาการ/วิชาชีพและสามารถนำไปใช้ประโยชน์ได้ อย่างน้อยร้อยละ 80</t>
  </si>
  <si>
    <t xml:space="preserve"> ผู้เข้าร่วมโครงการมีความพึงพอใจต่อความรู้ที่ได้รับจากนิทรรศการอย่างน้อยร้อยละ 80           </t>
  </si>
  <si>
    <t xml:space="preserve">ผู้เข้าร่วมโครงการสามารถนำความรู้ไปใช้ประโยชน์ได้อยู่ในระดับมาก                   </t>
  </si>
  <si>
    <t>โครงการฝึกอบรมเชิงปฏิบัติการ เรื่อง  การใช้งานโปรแกรม Minitab         ในงานวิศวกรรม</t>
  </si>
  <si>
    <t>โครงการฝึกอบรมเชิงปฏิบัติการ เรื่อง  การพัฒนาทักษะการเชื่อมโลหะ     ในงานอุตสาหกรรม</t>
  </si>
  <si>
    <t>โครงการเข้าร่วมประชุมวิชาการระดับชาติและนานาชาติ ครั้งที่ 1                  การท่องเที่ยวที่เป็นมิตรกับสิ่งแวดล้อม</t>
  </si>
  <si>
    <t xml:space="preserve">ผู้เข้าร่วมโครงการทุกคนบอกประเด็นความรู้ที่ได้รับ อย่างน้อย 1 เรื่อง   </t>
  </si>
  <si>
    <t xml:space="preserve">กิจกรรมย่อยที่ 2 การประชุมวิชาการเครือข่ายงานวิศวกรรมไฟฟ้า        (EENET 2017) </t>
  </si>
  <si>
    <t xml:space="preserve">กิจกรรมย่อยที่ 3 การประชุมวิชาการข่ายงานวิศวกรรมอุตสาหการ        ประจำปี 2560 (IE Network 2017) </t>
  </si>
  <si>
    <t>โครงการศึกษาดูงานภาคอุตสาหกรรมของนักศึกษาวิศวกรรมอุตสาหการและวิศวกรรมการผลิต</t>
  </si>
  <si>
    <t xml:space="preserve">อย่างน้อยร้อยละ 80 ของผู้เข้าร่วมโครงการได้รับความรู้เพิ่มขึ้น           </t>
  </si>
  <si>
    <t xml:space="preserve">อย่างน้อยร้อยละ 80 ของผู้เข้าร่วมโครงการได้รับความรู้เพิ่มขึ้น          </t>
  </si>
  <si>
    <t xml:space="preserve"> อย่างน้อยร้อยละ 80 ของผู้เข้าร่วมโครงการได้รับความรู้เพิ่มขึ้น           </t>
  </si>
  <si>
    <t xml:space="preserve">  ส.ค.60</t>
  </si>
  <si>
    <t>1.)  อย่างน้อยร้อยละ 80 ของผู้เข้าร่วมโครงการได้รับความรู้เพิ่มขึ้น           2.)  มีผู้ผ่านการคัดเลือกเป็นนักกีฬามหาวิทยาลัยอย่างน้อย 50 คน</t>
  </si>
  <si>
    <t>1.)  ผู้เข้าร่วมโครงการสามารถนำความรู้ไปใช้ประโยชน์ได้อยู่ในระดับมาก                 2.)  ผู้เข้าร่วมโครงการมีสุขภาพที่ดีและห่างไกลสารเสพติด</t>
  </si>
  <si>
    <t xml:space="preserve">      ต.ค. 59  -   ส.ค. 60</t>
  </si>
  <si>
    <t>กิจกรรมย่อยที่ 1 :  โครงการเสวนานักศึกษาฝึกงานและสหกิจศึกษา             ครั้งที่ 1</t>
  </si>
  <si>
    <t>คณะสัตวแพทยศาสตร์</t>
  </si>
  <si>
    <t>กิจกรรมย่อยที่ 1 ทัศนศึกษาภาคเหนือ</t>
  </si>
  <si>
    <t>กิจกรรมย่อยที่ 2 ศึกษาดูงานโรงแรมและพัฒนาทักษะด้านการโรงแรม</t>
  </si>
  <si>
    <t>5.1.1</t>
  </si>
  <si>
    <t xml:space="preserve">1.)  อย่างน้อยร้อยละ 80 ของผู้เข้าร่วมโครงการได้รับความรู้เพิ่มขึ้น </t>
  </si>
  <si>
    <t>2.)  นักศึกษาผ่านการทดสอบความรู้ ไม่น้อยกว่าร้อยละ 60</t>
  </si>
  <si>
    <t xml:space="preserve">1.)  ผู้เข้าร่วมโครงการสามารถนำความรู้ไปใช้ประโยชน์ได้ในระดับดีมาก            </t>
  </si>
  <si>
    <t>2.)  นักศึกษาที่ผ่านการฝึกทักษะมีความรู้ด้านเทคโนโลยีระบบสารสนเทศภูมิศาสตร์ และสามารถเรียนรู้การใช้โปรแกรมสำเร็จรูปได้อย่างถูกต้องและอธิบายผลได้</t>
  </si>
  <si>
    <t>1.)  อย่างน้อยร้อยละ 80 ของผู้ที่เข้าร่วมโครงการได้รับความรู้เพิ่มขึ้น</t>
  </si>
  <si>
    <t>1.)  ผู้เข้าร่วมโครงการสามารถนำความรู้ไปใช้ประโยชน์ได้อยู่ในระดับมาก</t>
  </si>
  <si>
    <t>2.)  นักศึกษามีความรู้และความเข้าใจในงานที่เกี่ยวข้องกับการออกแบบและพัฒนาระบบสารสนเทศ</t>
  </si>
  <si>
    <t>2.)  ผู้เข้าร่วมโครงการสามารถนำความรู้ไปใข้อยู่ในระดับดีมาก</t>
  </si>
  <si>
    <t>ผู้เข้าร่วมโครงการทุกคนบอกประเด็นความรู้ที่ได้รับ อย่างน้อย  1 เรื่อง</t>
  </si>
  <si>
    <t xml:space="preserve">1)  ผู้เข้าร่วมโครงการทุกคนบอกประเด็นความรู้ที่ได้รับ อย่างน้อย 1 เรื่อง       </t>
  </si>
  <si>
    <t>2)  มีนักศึกษาเข้าเสนอผลงานวิชาการ อย่างน้อย จำนวน 3 เรื่อง</t>
  </si>
  <si>
    <t xml:space="preserve">1)  ผู้เข้าร่วมโครงการสามารถนำความรู้ไปใช้ประโยชน์ได้อยู่ในระดับมาก                    </t>
  </si>
  <si>
    <t>2)  นักศึกษาสามารถนำเสนอผลงานวิชาการได้ในระดับดี</t>
  </si>
  <si>
    <t xml:space="preserve"> ผู้เข้าร่วมโครงการทุกคนบอกประเด็นความรู้หรือประสบการณ์ที่ได้รับเพิ่มขึ้น อย่างน้อย 1 เรื่อง</t>
  </si>
  <si>
    <t xml:space="preserve">โครงการสัมมนาวิชาชีพสถาปัตยกรรม </t>
  </si>
  <si>
    <t>ผู้เข้าร่วมโครงการทุกคนบอกประเด็ฯความรู้หรือประสบการณ์ที่ได้รับเพิ่มขึ้นอย่างน้อย 1 เรื่อง</t>
  </si>
  <si>
    <t xml:space="preserve">กิจกรรมย่อยที่ 1 การศึกษาดูงานด้านอุตสาหกรรมอาหารและบริการ                 ณ สถานประกอบการในพื้นที่ภาคตะวันตก </t>
  </si>
  <si>
    <t xml:space="preserve">อย่างน้อยร้อยละ 80 ของผู้เข้าร่วมโครงการได้รับความรู้เพิ่มขึ้น             </t>
  </si>
  <si>
    <t xml:space="preserve"> ผู้เข้าร่วมโครงการสามารถนำความรู้ไปใช้ประโยชน์ได้อยู่ในระดับมาก                   </t>
  </si>
  <si>
    <t>ผู้เข้าร่วมโครงการทุกคนบอกประเด็นความรู้ หรือประสบการณ์ที่ได้รับเพิ่มขึ้น อย่างน้อย 1เรื่อง</t>
  </si>
  <si>
    <t>ผู้เข้าร่วมโครงการทุกคนบอกประเด็นความรู้ หรือประสบการณ์ที่ได้รับเพิ่มขึ้น อย่างน้อย 1 เรื่อง</t>
  </si>
  <si>
    <t xml:space="preserve"> -  คณะสัตวแพทยศาสตร์</t>
  </si>
  <si>
    <t xml:space="preserve"> - สำนักงานวิทยาเขตนครศรีธรรมราช (พื้นที่ทุ่งใหญ่)</t>
  </si>
  <si>
    <t xml:space="preserve"> -  สำนักงานวิทยาเขตนครศรีธรรมราช (พื้นที่ไสใหญ่)</t>
  </si>
  <si>
    <t xml:space="preserve"> -  สำนักงานวิทยาเขตตรัง</t>
  </si>
  <si>
    <t xml:space="preserve"> -  สำนักงานวิทยาเขตนครศรีธรรมราช (พื้นที่ทุ่งใหญ่)</t>
  </si>
  <si>
    <t xml:space="preserve">โครงการฝึกซ้อมพิธีรับพระราชทานปริญญาบัตร </t>
  </si>
  <si>
    <t xml:space="preserve">  - สำนักงานวิทยาเขตนครศรีธรรมราช (พื้นที่ไสใหญ่)</t>
  </si>
  <si>
    <t xml:space="preserve"> - วิทยาลัยเทคโนโลยีอุตสาหกรรมและการจัดการ</t>
  </si>
  <si>
    <t xml:space="preserve"> -  พื้นที่สงขลา</t>
  </si>
  <si>
    <t>กิจกรรมย่อยที่ 1  โครงการประชุมคณะกรรมการมาตรฐานและจริยธรรม      การวิจัย  ครั้งที่ 1</t>
  </si>
  <si>
    <t>กิจกรรมย่อยที่ 2  โครงการประชุมคณะกรรมการมาตรฐาน และจริยธรรม     การวิจัย  ครั้งที่ 2</t>
  </si>
  <si>
    <t>กิจกรรมย่อยที่ 3  โครงการประชุมคณะกรรมการมาตรฐาน และจริยธรรม     การวิจัย  ครั้งที่ 3</t>
  </si>
  <si>
    <t>กิจกรรมย่อยที่ 4  โครงการประชุมคณะกรรมการมาตรฐาน และจริยธรรม      การวิจัย  ครั้งที่ 4</t>
  </si>
  <si>
    <t>การเลือกที่ตั้งโรงงานด้วยวิธีวิเคราะห์เชิงลำดับชั้น และการประเมินทาง       ด้านเศรษฐศาสตร์ของโรงงานผลิตไบโอดีเซล</t>
  </si>
  <si>
    <t>การศึกษาปัจจัยที่มีผลต่อการเรียนจบตามแผนการศึกษาของนักศึกษาสาขาวิชาเทคโนโลยีอุตสาหการ คณะวิศวกรรมศาสตร์ มหาวิทยาลัยเทคโนโลยี           ราชมงคลศรีวิชัย</t>
  </si>
  <si>
    <t>ปัจจัยของถาดระเหยรูพรุนในการเพิ่มการถ่ายเทมวลต่อสมรรถนะ                 การกลั่นเมทานอลด้วยรังสีอาทิตย์</t>
  </si>
  <si>
    <t>ศึกษาการชุบผิวของเหล็กกล้าคาร์บอนต่ำด้วยวิธีแพ็คคาร์บูไรซิ่งโดยใช้       สารตัวเร่งที่แต่งต่างกัน</t>
  </si>
  <si>
    <t>การพัฒนาสารกระตุ้นภูมิคุ้มกันในปลานิล (Oreochromis niloticus)               ชนิด crude glucan bio-nanoparticle จากก้อนเห็ดแครง 
(Shizophyllum commune) เหลือทิ้งหลังเก็บเกี่ยว</t>
  </si>
  <si>
    <t>ผลกระทบของผลผลิตส้มโอทับทิมสยามที่เกิดจากโรคพืชที่สำคัญ          ภายใต้สภาพภูมิอากาศที่แปรปรวน</t>
  </si>
  <si>
    <t>ผลกระทบความแปรปรวนของสภาพภูมิอากาศต่อการเจริญเติบโต                 การออกดอก และติดผลของส้มโอทับทิมสยามในอำเภอปากพนัง                จังหวัดนครศรีธรรมราช</t>
  </si>
  <si>
    <t>การใช้เทคนิค Random Amplified Polymorphic DNA (RAPD) จำแนก       ความหลากหลายทางพันธุกรรมของทุเรียนเทศในภาคใต้</t>
  </si>
  <si>
    <t>การสำรวจและทดสอบไม้คลุมดินชายทะเลเพื่อพัฒนาเป็นไม้ประดับ             ในงานภูมิทัศน์</t>
  </si>
  <si>
    <t>ความมั่นคงทางอาชีพของเกษตรกรผู้เลี้ยงและความมั่นคงและความปลอดภัยด้านอาหารของผู้บริโภคสุกรพื้นเมืองไทย : กรณีศึกษาในพื้นที่รอบๆ         เทศบาลเมืองทุ่งสง จังหวัดนครศรีธรรมราช</t>
  </si>
  <si>
    <t>ฤทธิ์ชีวภาพของสารสกัดหยาบจากพืชบางชนิดในวงศ์ Piperaceae                ต่อการควบคุมปลวกใต้ดินสายพันธุ์ Coptotermes curvignathus ในสวนยาง</t>
  </si>
  <si>
    <t>ประสิทธิภาพของน้ำมันหอมระเหยและผงบดจากเมล็ดพริกไทยดำ ใบชะพลู และผลดีปลี ที่มีต่อมอดข้าวเปลือกและด้วงงวงข้าวในข้าวอินทรีย์พื้นเมืองพันธุ์เล็บนก</t>
  </si>
  <si>
    <t>แนวทางในการปรับปรุงสมรรถภาพผลผลิตคุณภาพผลผลิตไข่และองค์ประกอบซากของไก่ไข่ในระยะช่วงท้ายของการเลี้ยง
โดยการใช้สารเสริมชีวภาพพลังงานใช้ประโยชน์ได้และการปรับสมดุลย์      ของกรดอะมิโนจำเป็นที่ย่อยได้</t>
  </si>
  <si>
    <t>ผลการเสริมน้ำมันมะพร้าวที่มีสารสกัดจากขมิ้นอ้อยในอาหารต่อ                     การเจริญเติบโต ภาวะออกซิเดชั่น และระบบภูมิคุ้มกันของกุ้งขาวแวนนาไม</t>
  </si>
  <si>
    <t>กลยุทธ์การตลาดเพื่อส่งเสริมการท่องเที่ยวแบบมีส่วนร่วมโดยชุมชน          จังหวัดนครศรีธรรมราช</t>
  </si>
  <si>
    <t>การศึกษาศักยภาพโลจิสติกส์และโซ่อุปทานเชื่อมโยงการท่องเที่ยวเชิงเกษตร สู่การเรียนรู้วิถีชีวิตชุมชน อำเภอลานสกา จังหวัดนครศรีธรรมราช</t>
  </si>
  <si>
    <t>สมบัติทางเคมีและกายภาพของแป้งสาคูจากแหล่งในอำเภอทุ่งสง           จังหวัดนครศรีธรรมราช</t>
  </si>
  <si>
    <t>ความสามารถการใช้ภาษาอังกฤษในการสื่อสารของบุคลากรในสถานประกอบการกลุ่มอุตสาหกรรมด้านการบริการ เกาะมุกจังหวัดตรัง                       ในการเข้าสู่ประชาคมอาเซียน</t>
  </si>
  <si>
    <t>การประยุกต์รูปแบบลวดลายจากเครื่องแต่งกายมโนราห์ โดยใช้เทคนิค        การพิมพ์ 3 มิติ</t>
  </si>
  <si>
    <t>การพัฒนาแอพพลิเคชั่นคำนวณราคายางพาราสำหรับร้านรับซื้อยางพารา     ผ่านสมาร์ทโฟน</t>
  </si>
  <si>
    <t>รูปแบบการพัฒนาผู้นำองค์กรปกครองส่วนท้องถิ่นในจังหวัดนครศรีธรรมราช ให้เข้าสู่ยุคเทคโนโลยีสารสนเทศและสังคมดิจิตอล</t>
  </si>
  <si>
    <t>การพัฒนาทักษะการใช้เครื่องมือวัดพื้นฐานทางไฟฟ้า โดยใช้สื่อวีดีทัศน์    วิชาฟิสิกส์ 2 ผ่านเครือข่ายอินเตอร์เน็ต</t>
  </si>
  <si>
    <t>การพัฒนาการ์ตูนแอนิเมชั่น เรื่อง “ตามรอยพ่ออย่างพอเพียง เพื่อส่งเสริมการเรียนรู้ตามหลักปรัชญาเศรษฐกิจพอเพียง”   สำหรับนักเรียนที่มีความบกพร่องทางการได้ยิน</t>
  </si>
  <si>
    <t>การเพิ่มขีดความสามารถการผลิตวัสดุเชิงประกอบพลาสติกและไม้จากวัสดุเหลือใช้ทางการเกษตรและทางอุตสาหกรรมในภาคใต้ของประเทศไทย</t>
  </si>
  <si>
    <t>แนวทางในการเพิ่มศักยภาพการแข่งขันของผลิตภัณฑ์ชุมชน (OTOP)           ในพื้นที่จังหวัดชายแดนภาคใต้ มุ่งสู่ประชาคมเศรษฐกิจอาเซียน (AEC)</t>
  </si>
  <si>
    <t>ปัจจัยที่ส่งผลต่อผลสัมฤทธิ์ทางการเรียนวิชาสถิติธุรกิจของนักศึกษา            คณะบริหารธุรกิจ มหาวิทยาลัยเทคโนโลยีราชมงคลศรีวิชัย สงขลา</t>
  </si>
  <si>
    <t>การพัฒนาอาหารสำเร็จรูปสำหรับปูแสม (Episesarma singaporense)        ระยะวัยรุ่น</t>
  </si>
  <si>
    <t>โครงการพัฒนาอาจารย์ด้านการประเมินผลและเทคนิคการสอน                   ในศตวรรษที่ 21</t>
  </si>
  <si>
    <t>ข้อมูลข่าวสารของหน่วยงานได้รับการเผยแพร่ ประชาสัมพันธ์ทำให้มหาวิทยาลัยเป็นที่รู้จัก</t>
  </si>
  <si>
    <t>1.</t>
  </si>
  <si>
    <t xml:space="preserve"> -   สำนักงานวิทยาเขตนครศรีธรรมราช  พื้นที่ทุ่งใหญ่ </t>
  </si>
  <si>
    <t xml:space="preserve"> -   สำนักงานวิทยาเขตนครศรีธรรมราช  พื้นที่ไสใหญ่ </t>
  </si>
  <si>
    <t xml:space="preserve"> - สำนักงานวิทยาเขตตรัง</t>
  </si>
  <si>
    <t>1.)  อย่างน้อยร้อยละ 80 ของผู้เข้าร่วมโครงการได้รับความรู้เพิ่มขึ้น</t>
  </si>
  <si>
    <t>1.) ผู้เข้าร่วมโครงการสามารถนำความรู้ไปใช้ประโยชน์ได้อยู่ในระดับมาก                   2.)  แผนกลยุทธ์และแผนงานบริหารความเสี่ยง ประจำปี 2561 ของคณะเกษตรศาสตร์ เพื่อ กำหนดเป็นแนวทาง กิจกรรม/โครงการ ในการจัดทำแผนปฏิบัติ</t>
  </si>
  <si>
    <t>โครงการปฐมนิเทศนักศึกษาสหกิจศึกษา ภาคการศึกษาที่ 1                              ปีการศึกษา 2560</t>
  </si>
  <si>
    <t>กิจกรรมย่อยที่ 1   การแสดงพัฒนาศักยภาพนักศึกษาเพื่อการปลูกผักในสารละลาย</t>
  </si>
  <si>
    <t>โครงการอบรมเชิงปฏิบัติการการออกแบบวงจรอิเล็กทรอนิกส์                    ด้วยโปรแกรมคอมพิวเตอร์ OrCAD Pspice</t>
  </si>
  <si>
    <t>ทุนพัฒนาบุคลากร</t>
  </si>
  <si>
    <t xml:space="preserve"> 2.)  ได้หนังสือมรดกภูมิปัญญาด้านที่อยู่อาศัยภาคใต้</t>
  </si>
  <si>
    <t xml:space="preserve">2.)  ได้เผยแพร่องค์ความรู้ และสร้างความตระหนักถึงคุณค่าทางสถาปัตยกรรมพื้นถิ่น ตลอดจนมีความรู้ความเข้าใจในวิถีวัฒนธรรมด้านที่อยู่อาศัยของชาวใต้ </t>
  </si>
  <si>
    <t>ครั้งที่ 1 วันพุธที่ 7 ธันวาคม 2559</t>
  </si>
  <si>
    <t>ครั้งที่ 2 วันจันทร์ที่ 20 มีนาคม 2560</t>
  </si>
  <si>
    <t>ครั้งที่ 3 วันพุธที่ 10 พฤษภาคม 2560</t>
  </si>
  <si>
    <t>ครั้งที่ 4 วันจันทร์ที่ 31 กรกฎาคม 2560</t>
  </si>
  <si>
    <t>กิจกรรมย่อยที่ 1 : วางพวงมาลาวันปิยมหาราช</t>
  </si>
  <si>
    <t>กิจกรรมย่อยที่ 2 : กิจกรรมพิธีน้อมเกล้ารำลึกพระมหากรุณาธิคุณพระบาทสมเด็จพระปรมินทรมหาภูมิพลอดุลยเดช</t>
  </si>
  <si>
    <t>กิจกรรมย่อยที่ 3 : กิจกรรมวันแม่แห่งชาติ</t>
  </si>
  <si>
    <t>1.)  ความพึงพอใจของผู้รับบริการ ไม่น้อยกว่าร้อยละ 80    2.)  ได้หนังสือภาพภูมิทัศน์ทางวัฒนธรรมภาคใต้</t>
  </si>
  <si>
    <t>1.)  ข้อมูลข่าวสารของหน่วยงานได้รับการเผยแพร่ ประชาสัมพันธ์ ทำให้มหาวิทยาลัยเป็นที่รู้จักมากขึ้น        2.)  ผู้อ่านเกิดความซาบซึ้ง มีความเข้าใจ และสร้างความตระหนักถึงคุณค่าภูมิทัศน์ทางวัฒนธรรมภาคใต้</t>
  </si>
  <si>
    <t xml:space="preserve">      ธ.ค. 59 -      ม.ค. 60</t>
  </si>
  <si>
    <t xml:space="preserve">1.)  อย่างน้อยร้อยละ 80 ของผู้เข้าร่วมโครงการได้รับความรู้เพิ่มขึ้น           2.)  ผู้เข้าร่วมโครงการมีความพึงพอใจร้อยละ 80
</t>
  </si>
  <si>
    <t>1.)  ผู้เข้าร่วมโครงการสามารถนำความรู้ไปใช้ประโยชน์ได้อยู่ในระดับมาก                    2.)   ผู้เข้าร่วมโครงการมีความรู้ความเข้าใจและตระหนักถึงความสำคัญของการพัฒนาผลิตภัณฑ์ใหม่อาหารแปรรูปจากข่าตาแดง</t>
  </si>
  <si>
    <t>โครงการการให้บริการทางวิชาการด้านวิทยาศาสตร์และเทคโนโลยีเพื่อเสริมสร้างความยั่งยืนของชุมชนบ้านท่า-บ่อโก</t>
  </si>
  <si>
    <t>กิจกรรมย่อยที่ 1 โครงการจัดวางเส้นทางการท่องเที่ยวเชิงนิเวศ บริเวณศูนย์ฟื้นฟูป่าชายเลนชุมชนบ้านท่า-บ่อโก</t>
  </si>
  <si>
    <t xml:space="preserve">กิจกรรมย่อยที่ 4 โครงการปลูกเลี้ยงพรรณไม้ท้องถิ่นและการจัดตกแต่งสถานที่กลุ่มรักษ์พัฒนาลุ่มน้ำ  “กลุ่มไม้ประดับจัดสวน” </t>
  </si>
  <si>
    <t xml:space="preserve">1.)  อย่างน้อยร้อยละ 80 ของผู้เข้าร่วมโครงการได้รับความรู้เพิ่มขึ้น           2.)  .กลุ่มสามารถจัดตกแต่งสถานที่ในพื้นที่สาธารณะของชุมชนได้อย่างน้อย 1 สวน               3.)  สามารถจัดการพื้นที่ในชุมชนให้เป็นเส้นทางการท่องเที่ยว จำนวน 1 เส้นทาง 
</t>
  </si>
  <si>
    <t xml:space="preserve">1.)  ผู้เข้าร่วมโครงการสามารถนำความรู้ไปใช้ประโยชน์ได้อยู่ในระดับมาก                     2.)   กลุ่มผู้เข้าอบรมร้อยละ 80 มีความพึงพอใจ และมีความรู้ความเข้าใจเรื่องการจัดการพื้นที่ สิ่งแวดล้อมและงานทางด้านภูมิทัศน์ 
</t>
  </si>
  <si>
    <t>กิจกรรมย่อยที่ 6 โครงการการออกแบบและพัฒนาบรรจุภัณฑ์และการจัดทำบัญชีครัวเรือนชุมชนสินค้า เกษตรบ้านท่าซอม</t>
  </si>
  <si>
    <t>กิจกรรมย่อยที่ 7 โครงการผลิตปุ๋ยหมักจากเศษฝางข้าวของเกษตรกรชุมชนบ้านท่าซอม อำเภอหัวไทร  จังหวัดนครศรีธรรมราช</t>
  </si>
  <si>
    <t>โครงการมหาวิทยาลัยเทคโนโลยีราชมงคลศรรีวิชัย  วิทยาเขตตรัง  ร่วมถวายพระบาทสมเด็จพระปรมินทรมหาภูมิพลอดุลยเดช  สู่วรรคาลัย</t>
  </si>
  <si>
    <t>089-4697612</t>
  </si>
  <si>
    <t>ต้นทุนและผลตอบแทนความต้องการศึกษาต่อระดับปริญญาตรี มหาวิทยาลัยเทคโนโลยีราชมงคลศรีวิชัย วิทยาเขตนครศรีธรรมราช(ไสใหญ่) กรณีศึกษา: นักศึกษามัธยมศึกษาตอนปลายระดับอาชีวศึกษาและอนุปริญญา อ.ทุ่งสง        จ.นครศรีธรรมราช ปีการศึกษา 2559</t>
  </si>
  <si>
    <t>การเปลี่ยนแปลงคุณภาพและความปลอดภัยของหอยตลับ                       (Meretrix meretrix ) ตลอดห่วงโซ่การผลิตของจังหวัดตรัง</t>
  </si>
  <si>
    <t>การใช้ระบบปัญญาเชิงคำนวณแบบผสมในการพยากรณ์การจัดการกำไรของบริษัทจดทะเบียนในตลาดหลักทรัพย์แห่งประเทศไทย</t>
  </si>
  <si>
    <t>1.)  อย่างน้อยร้อยละ 80 ของผู้เข้าร่วมโครงการได้รับความรู้เพิ่มขึ้น           2.)  ประชาชนในชุมชนได้รับความพึงพอใจอย่างน้อยร้อยละ 80</t>
  </si>
  <si>
    <t>1.)  ผู้เข้าร่วมโครงการสามารถนำความรู้ไปใช้ประโยชน์ได้อยู่ในระดับมาก                   2.)  มีผังรูปแบบการจัดการท่องเที่ยวฯ</t>
  </si>
  <si>
    <t>1.)  อย่างน้อยร้อยละ 80 ของผู้เข้าร่วมโครงการได้รับความรู้เพิ่มขึ้น           2.)  มีต้นแบบผลิตภัณฑ์ ของที่ระลึก  2 แบบ 20 ชิ้นงาน</t>
  </si>
  <si>
    <t>1.)  ผู้เข้าร่วมโครงการสามารถนำความรู้ไปใช้ประโยชน์ได้อยู่ในระดับมาก                   2.)  ผู้เข้าร่วมมีความพึงพอใจในรูปแบบที่ได้รับการพัฒนาอย่างน้อยร้อยละ 80</t>
  </si>
  <si>
    <t>1.)  อย่างน้อยร้อยละ 80 ของผู้เข้าร่วมโครงการได้รับความรู้เพิ่มขึ้น            2.)  ผลงานจิตรกรรมเพื่อชุมชน 1 ชิ้นงาน</t>
  </si>
  <si>
    <t>1.)  ผู้เข้าร่วมโครงการสามารถนำความรู้ไปใช้ประโยชน์ได้อยู่ในระดับมาก                   2.)  ชุมชนได้รับความพึงพอใจจากผลงาน อย่างน้อยร้อยละ 80</t>
  </si>
  <si>
    <t>1.)  อย่างน้อยร้อยละ 80 ของผู้เข้าร่วมโครงการได้รับความรู้เพิ่มขึ้น           2.)  ชุมชนได้ฐานการเรียนรู้ดอกไม้ประดิษฐ์ 1 ฐาน</t>
  </si>
  <si>
    <t>1.)  ผู้เข้าร่วมโครงการสามารถนำความรู้ไปใช้ประโยชน์ได้อยู่ในระดับมาก                   2.)  ชุมชนได้นำความรู้จากฐานการเรียนรู้ดอกไม้ประดิษฐ์ ไปใช้งานจริง</t>
  </si>
  <si>
    <t>1.)  อย่างน้อยร้อยละ 80 ของผู้เข้าร่วมโครงการได้รับความรู้เพิ่มขึ้น           2.)  ชุมชนได้ฐานการเรียนรู้การซ่อมเครื่องยนต์เรือ  1 ฐาน</t>
  </si>
  <si>
    <t>1.)  ผู้เข้าร่วมโครงการสามารถนำความรู้ไปใช้ประโยชน์ได้อยู่ในระดับมาก                   2.)  ชุมชนได้นำความรู้จากฐานการเรียนรู้การซ่อมเครื่องยนต์เรือไปใช้งานจริง</t>
  </si>
  <si>
    <t>กิจกรรมย่อยที่ 2 โครงการอบรมเชิงปฏิบัติการการออกแบบเพื่อพัฒนาบรรจุภัณฑ์ใบชาขลู่ชนิดแห้งและชนิดน้ำพร้อมดื่ม</t>
  </si>
  <si>
    <t>กิจกรรมย่อยที่ 3 โครงการอบรมเชิงปฏิบัติการ การทำบัญชีแก่กลุ่มธุรกิจ       ชาขลู่/ร้านค้าชุมชมท่าเมรุ</t>
  </si>
  <si>
    <t>กิจกรรมย่อยที่ 4 โครงการอบรมเชิงปฏิบัติการเพื่อพัฒนาการบริหารจัดการแหล่งเรียนรู้และเพื่อส่งเสริมธุรกิจชาขลู่ ของชุมชนท่าเมรุ</t>
  </si>
  <si>
    <t>กิจกรรมย่อยที่ 5 โครงการอบรมเชิงปฏิบัติการการใช้เทคโนโลยีสำหรับเพิ่มช่องทางการประชาสัมพันธ์และการจำหน่ายผลิตภัณฑ์ชาขลู่</t>
  </si>
  <si>
    <t>กิจกรรมย่อยที่ 6 โครงการอบรมเชิงปฏิบัติการารสร้างความเข้มแข็งด้านภาษาอังกฤษธุรกิจเพื่อประชาสัมพันธ์และจำหน่ายผลิตภัณฑ์ชาขลู่</t>
  </si>
  <si>
    <t>โครงการพัฒนาศักยภาพนักศึกษาสู่คุณลักษณะบัณฑิตนักปฏิบัติ</t>
  </si>
  <si>
    <t>โครงการจัดหาครุภัณฑ์สนับสนุนการเรียนการสอน</t>
  </si>
  <si>
    <t>โครงการจัดหาการศึกษาด้านซ่อมบำรุงอากาศยานตามมาตรฐาน EASA</t>
  </si>
  <si>
    <t>ทุนสนับสนุนการศึกษา</t>
  </si>
  <si>
    <t>โครงการพัฒนาศักยภาพนักศึกษาสู่คุณลักษณะบัณฑิตที่พึงประสงค์</t>
  </si>
  <si>
    <t>โครงการพัฒนาระบบบริหารจัดการทรัพยากรบุคคล</t>
  </si>
  <si>
    <t>โครงการก่อสร้างและปรับปรุงอาคารการศึกษา  อาคารประกอบการศึกษาและระบบสาธารณูปโภค</t>
  </si>
  <si>
    <t>โครงการพัฒนาระบบการบริหารจัดการงานประชาสัมพันธ์</t>
  </si>
  <si>
    <t>โครงการสนับสนุนระบบบริหารจัดการ</t>
  </si>
  <si>
    <t>โครงการสนับสนุนระบบการจัดหารายได้และบริหารทรัพย์สิน</t>
  </si>
  <si>
    <t>โครงการสนับสนุนการพัฒนามหาวิทยาลัยเป็น Green Campus</t>
  </si>
  <si>
    <t>โครงการส่งเสริมการบริหารจัดการ ด้านอนุรักษ์พลังงาน</t>
  </si>
  <si>
    <t>โครงการพัฒนาคุณภาพการบริหารจัดการระบบเทคโนโลยีสารสนเทศและวิทยบริการ</t>
  </si>
  <si>
    <t>โครงการพัฒนาคุณภาพระบบบัญชี 3 มิติ</t>
  </si>
  <si>
    <t>โครงการพัฒนาคุณภาพการบริหารจัดการด้านทำนุบำรุงศิลปวัฒนธรรมและสิ่งแวดล้อม</t>
  </si>
  <si>
    <t>โครงการส่งเสริมคุณภาพระบบบริหารจัดการงานวิจัย</t>
  </si>
  <si>
    <t>โครงการส่งเสริมคุณภาพระบบบริหารจัดการงานบริการวิชาการ</t>
  </si>
  <si>
    <t>โครงการพัฒนาสังคมและเศรษฐกิจชายฝั่งภาคใต้</t>
  </si>
  <si>
    <t>กิจกรรมย่อยที่ 2 ด้านเทคโนโลยีเครื่องจักรกลเกษตรและการเกษตร
(อบรมเชิงปฏิบัติการการใช้เครื่องจักรกลเพื่อลดแรงงานในการผลิตผลิตภัณฑ์จากกล้วย)</t>
  </si>
  <si>
    <t>กิจกรรมย่อยที่ 5 ด้านคอมพิวเตอร์ เทคโนโลยีคอมพิวเตอร์และเทคโนโลยีสารสนเทศ (ตลาดออนไลน์)</t>
  </si>
  <si>
    <t>กิจกรรมย่อยที่ 1 พัฒนาความรู้ด้านการจัดทำบัญชีสำหรับธุรกิจเฉพาะ</t>
  </si>
  <si>
    <t>กิจกรรมย่อยที่ 1 การแกะสลัก  จัดดอกไม้ และงานใบตอง</t>
  </si>
  <si>
    <t>กิจกรรมย่อยที่ 2 ทักษะการบรรยายนำชมด้วยภาษาสากล</t>
  </si>
  <si>
    <t>กิจกรรมย่อยที่ 3 แข่งขันการตอบปัญหาทางการโรงแรมและการท่องเที่ยว</t>
  </si>
  <si>
    <t>กิจกรรมย่อยที่ 4 การอนุรักษ์อาหารพื้นบ้าน  อาหารโบราณ</t>
  </si>
  <si>
    <t xml:space="preserve">กิจกรรมย่อยที่ 2 ปฏิบัติการมัคคุเทก์เส้นทางภาคเหนือ </t>
  </si>
  <si>
    <t xml:space="preserve">กิจกรรมย่อยที่ 3 ปฏิบัติการมัคคุเทศก์เส้นทางภาคกลาง-อีสาน  </t>
  </si>
  <si>
    <t xml:space="preserve">กิจกรรมย่อยที่ 4 สัมมนาทางการโรงแรมและการท่องเที่ยว </t>
  </si>
  <si>
    <t xml:space="preserve">กิจกรรมย่อยที่ 5 ศึกษาดูงานการจัดการท่องเที่ยวโดยชุมชนอย่างยั่งยืน </t>
  </si>
  <si>
    <t xml:space="preserve">กิจกรรมย่อยที่ 6 ศึกษาดูงานการจัดการระบบการจัดการโรงแรม </t>
  </si>
  <si>
    <t xml:space="preserve">    ต.ค. 59  - ส.ค. 60</t>
  </si>
  <si>
    <t>กิจกรรมย่อยที่ 2 โครงการอบรมเชิงปฏิบัติภาษามาลายูเพื่อการสื่อสารในประชาคมอาเซียน</t>
  </si>
  <si>
    <t>กิจกรรมย่อยที่ 3 โครงการเรียนรู้ภาษามาลายูในสถานการณ์จริง</t>
  </si>
  <si>
    <t>กิจกรรมย่อยที่ 4  โครงการอบรมเชิงปฏิบัติการใช้ภาษาอังกฤษเพื่อเตรียมความพร้อมสู่ตลาดแรงงานอาเซียน ครั้งที่ 2</t>
  </si>
  <si>
    <t>กิจกรรมย่อยที่ 5  โครงการอบรมเชิงปฏิบัติการใช้ภาษาอังกฤษเพื่อเตรียมความพร้อมสู่ตลาดแรงงานอาเซียน ครั้งที่ 3</t>
  </si>
  <si>
    <t>กิจกรรมย่อยที่6 โครงการแข่งขันทักษะวิชาการภาษาอังกฤษ</t>
  </si>
  <si>
    <t xml:space="preserve">  มี.ค.60</t>
  </si>
  <si>
    <t xml:space="preserve">   มี.ค.60</t>
  </si>
  <si>
    <t xml:space="preserve"> พ.ค. 60</t>
  </si>
  <si>
    <t>โครงการรับการตรวจติดตามประเมินกิจกรรม 5 ส ภายนอก                    คณะเทคโนโลยีการจัดการ</t>
  </si>
  <si>
    <t>2.)  มีนักท่องเที่ยวเข้ามาเยี่ยมชมพิพิธภัณฑ์สัตว์น้ำไม่น้อยกว่า 1,000 คน</t>
  </si>
  <si>
    <t>2.)  พิพิธภัณฑ์สัตว์น้ำมีรายได้ไม่ต่ำกว่า 2,000,000 บาท</t>
  </si>
  <si>
    <t xml:space="preserve">1.)  ความพึงพอใจของผู้รับบริการ  ไม่น้อยกว่าร้อยละ 80                                   </t>
  </si>
  <si>
    <t>1.) 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</si>
  <si>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   ส.ค.60</t>
  </si>
  <si>
    <t>โครงการเสริมสมรรถนะพื้นฐานวิชาชีพนักศึกษาหลักสูตรวิชาการบัญชี       สู่ตลาดแรงงาน</t>
  </si>
  <si>
    <t>กิจกรรมย่อยที่ 6 การเสริมสร้างสมรรถนะพื้นฐานสาขาประมง :                 วิทยสัประยุทธ์</t>
  </si>
  <si>
    <t xml:space="preserve">โครงการอบรมเชิงปฏิบัติการเพื่อเตรียมตัวสอบใบรับรองความสามารถ       ด้านเครือข่ายคอมพิวเตอร์ </t>
  </si>
  <si>
    <t>กิจกรรมย่อยที่ 5 เตรียมความพร้อมสู่การเป็นนักบัญชีมืออาชีพ -                   ด้านการสอบบัญชี</t>
  </si>
  <si>
    <t>กิจกรรมย่อยที่ 2 เตรียมความพร้อมสู่การเป็นนักบัญชีมืออาชีพ -                 ด้านการจัดทำบัญชี</t>
  </si>
  <si>
    <t>กิจกรรมย่อยที่ 3อบรมเชิงปฏิบัติการ หัวข้อเรื่อง “การทำงานเป็นทีม         อย่างมีความสุข”</t>
  </si>
  <si>
    <t>คณะเทคโนโลยี           การจัดการ</t>
  </si>
  <si>
    <t>1.)  อย่างน้อยร้อยละ 80 ของผู้เข้าร่วมโครงการได้รับความรู้เพิ่มขึ้น   2.)  นักศึกษาสามารถจัดทำกิจกรรม/โครงการพัฒนาองค์กร/ชุมชนในเขตพื้นที่จังหวัดนครศรีธรรมราช และนำไปสู่การปฏิบัติได้  อย่างน้อย 1 องค์กร/ชุมชน</t>
  </si>
  <si>
    <t xml:space="preserve">1.)  ผู้เข้าร่วมโครงการสามารถนำความรู้ไปใช้ประโยชน์ได้อยู่ในระดับมาก                2.)  นักศึกษาที่เข้าร่วมโครงการได้รับการพัฒนาคุณลักษณะของบัณฑิตที่พึงประสงค์ ด้านจิตภาพ เพื่อให้เป็นคนที่มีจิตอาสา </t>
  </si>
  <si>
    <t>คณะเทคโนโลยี          การจัดการ</t>
  </si>
  <si>
    <t>1.)  อย่างน้อยร้อยละ 80 ของผู้เข้าร่วมโครงการได้รับความรู้เพิ่มขึ้น         2.)  มีเล่มรายงานประเมินตนเองระดับคณะ 1 เล่ม</t>
  </si>
  <si>
    <t xml:space="preserve">1.)  ผู้เข้าร่วมโครงการสามารถนำความรู้ไปใช้ประโยชน์ได้อยู่ในระดับมาก                 2.)  บุคลากรมีความเข้าใจเขียนรายงานประเมินตนเอง เอกสารอ้างอิง </t>
  </si>
  <si>
    <t>1.)  อย่างน้อยร้อยละ 80 ของผู้เข้าร่วมโครงการได้รับความรู้เพิ่มขึ้น          2)  เล่มรายงานประเมนตนเองระดับหลักสูตร จำนวน 7 หลักสูตร และ 1 คณะ</t>
  </si>
  <si>
    <t xml:space="preserve">1.)  ผู้เข้าร่วมโครงการสามารถนำความรู้ไปใช้ประโยชน์ได้อยู่ในระดับมาก                 2)  บุคลากรรู้วิธีการเขียนรายงาน          </t>
  </si>
  <si>
    <t>1.)  ผู้เข้าร่วมโครงการสามารถนำความรู้ไปใช้ประโยชน์ได้อยู่ในระดับมาก                2.)  ผู้เข้าร่วมโครงการมีความพึงพอใจในระบวนการจัดการโครงการ ร้อยละ 80</t>
  </si>
  <si>
    <t>1.)  อย่างน้อยร้อยละ80ของผู้เข้าร่วมโครงการได้รับความรู้เพิ่มขึ้น         2.)  ผู้เข้าร่วมโครงการอยู่ในกระบวนการของการจัดกิจกรรมครบถ้วน ร้อยละ 80</t>
  </si>
  <si>
    <t>กิจกรรมย่อยที่ 1 : กิจกรรมประเพณีมาฆบูชาแห่ผ้าขึ้นธาตุนานาชาติ                   ที่เมืองนคร</t>
  </si>
  <si>
    <t xml:space="preserve">     เม.ย.60  -   มิ.ย.60    </t>
  </si>
  <si>
    <t xml:space="preserve">   พ.ย.59  -ธ.ค.59       </t>
  </si>
  <si>
    <t>โครงการศึกษาวิถีชีวิตชุมชนตาลโตนด ตำบลท่าหิน อำเภอสทิงพระ      จังหวัดสงขลา</t>
  </si>
  <si>
    <t xml:space="preserve">กิจกรรมย่อยที่ 1 วันมาฆบูชา "กิจกรรมแห่ผ้าขึ้นธาตุนานาชาติ                  จังหวัดนครศรีธรรมราช" </t>
  </si>
  <si>
    <t>กิจกรรมย่อยที่ 4 : กิจกรรมประเพณีรดน้ำดำหัวผู้ใหญ่ปีใหม่ไทย                    (วันสงกรานต์)</t>
  </si>
  <si>
    <t>โครงการทำบุญเนื่องในวันคล้ายวันสถาปนาวิทยาลัยเทคนิคภาคใต้           ประจำปี  2560</t>
  </si>
  <si>
    <t>กิจกรรมย่อยที่ 1  โครงการพัฒนาพื้นที่แหล่งเรียนรู้ด้านศิลปวัฒนธรรม      การทอผ้ายกดอก    บ้านเนินมวง อ.ชะอวด จ.นครศรีธรรมราช ครั้งที่ 1</t>
  </si>
  <si>
    <t>กิจกรรมย่อยที่ 2  โครงการพัฒนาพื้นที่แหล่งเรียนรู้ด้านศิลปวัฒนธรรม     การทอผ้ายกดอก    บ้านเนินมวง อ.ชะอวด จ.นครศรีธรรมราช  ครั้งที่ 2</t>
  </si>
  <si>
    <t xml:space="preserve">โครงการอนุรักษ์วัฒนธรรมพื้นบ้านสืบสานประเพณีข้าวลาซัง                      บ้านพรุจูด </t>
  </si>
  <si>
    <t>1.)  อย่างน้อยร้อยละ 80  ของผู้เข้าร่วมโครงการได้รับความรู้เพิ่มขึ้น              2.)  นักวิจัยรุ่นใหม่เข้าสู่ระบบการวิจัยของมหาวิทยาลัย / 20 ข้อเสนอการวิจัย</t>
  </si>
  <si>
    <t xml:space="preserve">   ก.ค. 60</t>
  </si>
  <si>
    <t>1.)  ผู้เข้าร่วมโครงการทุกคนบอกประเด็นความรู้ที่ได้รับ อย่างน้อย 1 เรื่อง                                 2.)   วิจัยที่รับการสนับสนุนการดำเนินโครงการวิจัยสถาบัน นำเสนอผลงานที่แล้วเสร็จหรือรายงานความก้าวหน้า อย่างน้อย 15 ผลงาน</t>
  </si>
  <si>
    <t>1.)  ผู้เข้าร่วมโครงการสามารถนำความรู้ไปใช้ประโยชน์ได้อยู่ในระดับมาก                     2.)  นักวิจัยรุ่นใหม่มีความรู้และเทคนิคการเขียนข้อเสนอโครงการวิจัยเพิ่มขึ้น</t>
  </si>
  <si>
    <t>การวิเคราะห์ต้นทุน ผลตอบแทน และความเสี่ยงของผู้ประกอบการบ้าน     นกแอ่น ในจังหวัดกระบี่</t>
  </si>
  <si>
    <t>กิจกรรมย่อยที่ 5 โครงการเพิ่มรายได้ของเกษตรกรชุมชนบ้านท่าซอม อำเภอหัวไทร จังหวัดนครศรีธรรมราช โดยการผลิตกระถางปลูกผักสวนครัวจากดินผสมแกลบจำหน่าย</t>
  </si>
  <si>
    <t>1.)  อย่างน้อยร้อยละ 80 ของผู้เข้าร่วมโครงการได้รับความรู้เพิ่มขึ้น          2.)  ความพึงพอใจของผู้เข้าร่วมโครงการ ไม่น้อยกว่าร้อยละ 80</t>
  </si>
  <si>
    <t>1.)  ผู้เข้าร่วมโครงการสามารถนำความรู้ไปใช้ประโยชน์ได้อยู่ในระดับมาก               2.)  ผู้เข้าร่วมมีกิจกรรมมทร.ศรีวิชัยรับผิดชอบต่อสังคม 10 กิจกรรม</t>
  </si>
  <si>
    <t>กิจกรรมย่อยที่ 4 โครงการให้บริการวิชาการทางด้านการแปรรูปอาหารสำหรับกลุ่มวิสาหกิจชุมชนประมงชายฝั่ง</t>
  </si>
  <si>
    <t>กิจกรรมย่อยที่ 4  โครงการส่งเสริมการท่องเที่ยวอย่างมีส่วนร่วมในพื้นที่ตำบลบ่อหิน อำเภอสิเกา จังหวัดตรัง</t>
  </si>
  <si>
    <t xml:space="preserve">1.)  อย่างน้อยร้อยละ 80 ของผู้เข้าร่วมโครงการได้รับความรู้เพิ่มขึ้น            </t>
  </si>
  <si>
    <t xml:space="preserve">1.)  ผู้เข้าร่วมโครงการสามารถนำความรู้ไปใช้ประโยชน์ได้อยู่ในระดับมาก                   </t>
  </si>
  <si>
    <t>กิจกรรมย่อยที่ 5 โครงการติดตั้งอุปกรณ์ไฟฟ้าแสงสว่างด้วยโซล่าเซลล์ แก่ศูนย์ฟื้นฟูป่าชายเลน ชุมชนบ้านท่า-บ่อโก</t>
  </si>
  <si>
    <t xml:space="preserve">กิจกรรมย่อยที่ 6 โครงการเดินป่าศึกษาสภาพแวดล้อมเพื่อปรับปรุงและพัฒนาสารสนเทศสนับสนุน ศูนย์การเรียนรู้ระบบนิเวศป่าชายเลนบ้านท่า-บ่อโก </t>
  </si>
  <si>
    <t xml:space="preserve">1.)  อย่างน้อยร้อยละ 80 ของผู้เข้าร่วมโครงการได้รับความรู้เพิ่มขึ้น           2.)  มีเกษตรกรผู้ได้รับความรู้ด้านการจัดการธาตุอาหารในสวนปาล์มน้ำมันที่ถูกต้องตามหลักวิชาการประมาณ 60 คน 
</t>
  </si>
  <si>
    <t>1.)  ผู้เข้าร่วมโครงการสามารถนำความรู้ไปใช้ประโยชน์ได้อยู่ในระดับมาก                   2.)  เกษตรกรได้รับความรู้ด้านการจัดการธาตุอาหารในสวนปาล์มน้ำมันที่ถูกต้องตามหลักวิชาการ</t>
  </si>
  <si>
    <t>1.)  อย่างน้อยร้อยละ 80 ของผู้เข้าร่วมโครงการได้รับความรู้เพิ่มขึ้น           2.)  กลุ่มแม่บ้านมีทักษะด้านการจัดทำบัญชีต้นทุน  จำนวน  1  กลุ่ม</t>
  </si>
  <si>
    <t>1.)  ผู้เข้าร่วมโครงการสามารถนำความรู้ไปใช้ประโยชน์ได้อยู่ในระดับมาก                2.)  กลุ่มแม่บ้านมีทักษะในการจัดทำบัญชีต้นทุนเพิ่มขึ้น</t>
  </si>
  <si>
    <t xml:space="preserve">1.)  อย่างน้อยร้อยละ 80 ของผู้เข้าร่วมโครงการได้รับความรู้เพิ่มขึ้น             2.)  กลุ่มแม่บ้านมีอาชีพเสริมเพิ่มขึ้นมาอย่างน้อย 1 อาชีพ  </t>
  </si>
  <si>
    <t xml:space="preserve">1.)  ผู้เข้าร่วมโครงการสามารถนำความรู้ไปใช้ประโยชน์ได้อยู่ในระดับมาก                 2.)  สินค้าสามารถขายได้และได้รับความสนใจ </t>
  </si>
  <si>
    <t>1.)  อย่างน้อยร้อยละ 80 ของผู้เข้าร่วมโครงการได้รับความรู้เพิ่มขึ้น              2.)  สมาชิกกลุ่มแม่บ้านมีความรู้ด้านภาษาอังกฤษเพิ่มขึ้น เป็นร้อยละ 25</t>
  </si>
  <si>
    <t>1.)  ผู้เข้าร่วมโครงการสามารถนำความรู้ไปใช้ประโยชน์ได้อยู่ในระดับมาก                2.)  กลุ่มแม่บ้านมีความรู้ด้านภาษาอังกฤษในการจำหน่ายสินค้าและบริการ</t>
  </si>
  <si>
    <t>1.)  อย่างน้อยร้อยละ 80 ของผู้เข้าร่วมโครงการได้รับความรู้เพิ่มขึ้น            2.)  ประชาชนท้องถิ่นที่อาศัยในแหล่งท่องเที่ยวของพื้นที่ตำบลบ่อหิน จำนวนร้อยละ 80</t>
  </si>
  <si>
    <t>1.)  ผู้เข้าร่วมโครงการสามารถนำความรู้ไปใช้ประโยชน์ได้อยู่ในระดับมาก                2.)  ประชาชนมีส่วนร่วมในการจัดทำเส้นทางการท่องเที่ยวและป้ายสื่อความหมาย</t>
  </si>
  <si>
    <t>กิจกรรมย่อยที่ 5 โครงการให้บริการวิชาการทางด้านการดำเนินชีวิตแบบเศรษฐกิจพอเพียงเพื่อเสริมสร้างความเข้มแข็งของชุมชนประมงชายฝั่ง</t>
  </si>
  <si>
    <t xml:space="preserve">กิจกรรมย่อยที่ 6 โครงการอบรมการใช้เทคโนโลยีสารสนเทศเพื่อการส่งเสริมการขายผลิตภัณฑ์ให้กับชุมชนประมงชายฝั่ง </t>
  </si>
  <si>
    <t xml:space="preserve">1.)  อย่างน้อยร้อยละ 80 ของผู้เข้าร่วมโครงการได้รับความรู้เพิ่มขึ้น        2.) ผู้ประกอบการผลิตภัณฑ์ชุมชน และกลุ่มวิสาหกิจชุมชน (SMES) มีความพึงพอใจอย่างน้อยร้อยละ 80 </t>
  </si>
  <si>
    <t xml:space="preserve">1.)  ผู้เข้าร่วมโครงการสามารถนำความรู้ไปใช้ประโยชน์ได้อยู่ในระดับมาก              2.)  ผู้ประกอบการมีความรู้ความเข้าใจ และสามารถเขียนแผนธุรกิจเพื่อความเตรียมพร้อมได้อย่างถูกต้อง </t>
  </si>
  <si>
    <t>1.)  อย่างน้อยร้อยละ 80 ของผู้เข้าร่วมโครงการได้รับความรู้เพิ่มขึ้น        2.)  ผู้เข้าร่วมอบรมมีความรู้ ความเข้าใจในการจัดทำบัญชีและมีความพึงพอใจอย่างน้อยร้อยละ 85</t>
  </si>
  <si>
    <t>1.)  ผู้เข้าร่วมโครงการสามารถนำความรู้ไปใช้ประโยชน์ได้อยู่ในระดับมาก              2.)  ผู้เข้าร่วมอบรมสามารถนำความรู้ที่ได้ไปประยุกต์ใช้เพื่อจัดทำบัญชี และสามารถใช้ข้อมูลเพื่อวางแผน ควบคุมและการตัดสินใจทางธุรกิจได้</t>
  </si>
  <si>
    <t>กิจกรรมย่อยที่ 5 โครงการลดค่าครองชีพ เสริมรายได้ พึ่งพาตนเอง                ด้วยเศรษฐกิจพอเพียงกลุ่มเครื่องแกงที่ยั่งยืน</t>
  </si>
  <si>
    <t>กิจกรรมย่อยที่ 6 โครงการพัฒนาความเป็นผู้ประกอบการกลุ่มเครื่องแกง      เพื่อรองรับประชาคมเศรษฐกิจอาเซียน</t>
  </si>
  <si>
    <t>โครงการยกระดับคุณภาพชีวิตชุมชนแบบมีส่วนร่วมสู่แหล่งเรียนรู้              ภูมิปัญญาท้องถิ่นต้นแบบ จ.ตรัง</t>
  </si>
  <si>
    <t>โครงการศูนย์บริการแก้ไขปัญหาคอมพิวเตอร์และเทคโนโลยีสารสนเทศ    รุ่นที่ 5 (Clinic IT Service Center’5)</t>
  </si>
  <si>
    <t>โครงการส่งเสริมการใช้พลังงานทดแทนเพื่อการเกษตรและครัวเรือน         บ้านคลองตูก</t>
  </si>
  <si>
    <t>กิจกรรมย่อยที่ 1 โครงการพัฒนาศักยภาพด้านการจัดทำบัญชีต้นทุน          กลุ่มวิสาหกิจชุมชน</t>
  </si>
  <si>
    <t xml:space="preserve">อย่างน้อยร้อยละ 80 ของผู้เข้าร่วมโครงการได้รับความรู้เพิ่มขึ้น  </t>
  </si>
  <si>
    <t xml:space="preserve"> ผู้เข้าร่วมโครงการสามารถนำความรู้ไปใช้ประโยชน์ได้อยู่ในระดับมาก     </t>
  </si>
  <si>
    <t>กิจกรรมย่อยที่ 3 โครงการวารสารบริการวิชาการ มหาวิทยาลัยเทคโนโลยี   ราชมงคล  ครั้งที่ 3</t>
  </si>
  <si>
    <t>กิจกรรมย่อยที่ 4 โครงการวารสารบริการวิชาการ มหาวิทยาลัยเทคโนโลยี   ราชมงคล  ครั้งที่ 4</t>
  </si>
  <si>
    <t>โครงการให้บริการทำหมันสัตว์เลี้ยงและตรวจสุขภาพสัตว์ในพื้นที่        จังหวัดนครศรีธรรมราช</t>
  </si>
  <si>
    <t>1.)  อย่างน้อยร้อยละ 80 ของผู้เข้าร่วมโครงการได้รับความรู้เพิ่มขึ้น                  2.)  ชุมชนได้ฐานการเรียนรู้บ่อแก๊สชีวภาพจากมูลสัตว์  1  ฐาน</t>
  </si>
  <si>
    <t>1.)  ผู้เข้าร่วมโครงการสามารถนำความรู้ไปใช้ประโยชน์ได้อยู่ในระดับมาก                2.)  ชุมชนได้นำความรู้จากฐานการเรียนรู้บ่อแก๊สชีวภาพจากมูลสัตว์ไปใช้งานจริง</t>
  </si>
  <si>
    <t>1.)  อย่างน้อยร้อยละ 80 ของผู้เข้าร่วมโครงการได้รับความรู้เพิ่มขึ้น                2.)  ชุมชนได้ฐานการเรียนรู้การเพาะเห็ดอัตโนมัติ  1  ฐาน</t>
  </si>
  <si>
    <t>1.)  ผู้เข้าร่วมโครงการสามารถนำความรู้ไปใช้ประโยชน์ได้อยู่ในระดับมาก                2.)  ชุมชนได้นำความรู้จากฐานการเรียนรู้การเพาะเห็ดอัตโนมัติไปใช้งานจริง</t>
  </si>
  <si>
    <t xml:space="preserve">        ม.ค.60 -     ก.ย 60</t>
  </si>
  <si>
    <t>โครงการพัฒนามหาวิทยาลัยเป็น Green campus : ปรับปรุงภูมิทัศน์            เกาะชะนี</t>
  </si>
  <si>
    <t>3)</t>
  </si>
  <si>
    <t xml:space="preserve">ความพึงพอใจของผู้เข้าร่วมโครงการไม่น้อยกว่าร้อยละ 80     </t>
  </si>
  <si>
    <t xml:space="preserve"> ผู้เข้าร่วมโครงการมีความตระหนักในการทำนุบำรุงศิลปวัฒธรรมไทยและอนุรักษ์สิ่งแวดล้อม</t>
  </si>
  <si>
    <r>
      <t>การจัดการประมงกุ้งมังกร (</t>
    </r>
    <r>
      <rPr>
        <i/>
        <sz val="16"/>
        <rFont val="AngsanaUPC"/>
        <family val="1"/>
      </rPr>
      <t>Panulirus</t>
    </r>
    <r>
      <rPr>
        <sz val="16"/>
        <rFont val="AngsanaUPC"/>
        <family val="1"/>
      </rPr>
      <t> </t>
    </r>
    <r>
      <rPr>
        <i/>
        <sz val="16"/>
        <rFont val="AngsanaUPC"/>
        <family val="1"/>
      </rPr>
      <t>spp</t>
    </r>
    <r>
      <rPr>
        <sz val="16"/>
        <rFont val="AngsanaUPC"/>
        <family val="1"/>
      </rPr>
      <t>.) อย่างยั่งยืนเพื่อชุมชนประมง</t>
    </r>
  </si>
  <si>
    <r>
      <t>การใช้ถั่วเหลืองหมักด้วยเชื้อรา </t>
    </r>
    <r>
      <rPr>
        <i/>
        <sz val="16"/>
        <rFont val="AngsanaUPC"/>
        <family val="1"/>
      </rPr>
      <t>Aspergillus niger</t>
    </r>
    <r>
      <rPr>
        <sz val="16"/>
        <rFont val="AngsanaUPC"/>
        <family val="1"/>
      </rPr>
      <t> ในอาหารผสมต่อการเจริญเติบโต ค่าโลหิตวิทยา และการต้านอนุมูลอิสระของปลากะพงขาว</t>
    </r>
  </si>
  <si>
    <r>
      <t>การทดแทนปลาป่นด้วยกากถั่วเหลืองหมักในอาหารปลาตะกรับ (</t>
    </r>
    <r>
      <rPr>
        <i/>
        <sz val="16"/>
        <rFont val="AngsanaUPC"/>
        <family val="1"/>
      </rPr>
      <t>Scatophagus argus</t>
    </r>
    <r>
      <rPr>
        <sz val="16"/>
        <rFont val="AngsanaUPC"/>
        <family val="1"/>
      </rPr>
      <t>, Linnaeus, 1766)</t>
    </r>
  </si>
  <si>
    <r>
      <t>การเลี้ยงกุ้งขาวแวนนาไม (</t>
    </r>
    <r>
      <rPr>
        <i/>
        <sz val="16"/>
        <rFont val="AngsanaUPC"/>
        <family val="1"/>
      </rPr>
      <t>Litopenaeus vannama)</t>
    </r>
    <r>
      <rPr>
        <sz val="16"/>
        <rFont val="AngsanaUPC"/>
        <family val="1"/>
      </rPr>
      <t>ร่วมกับกุ้งกุลาดำ</t>
    </r>
    <r>
      <rPr>
        <b/>
        <sz val="16"/>
        <rFont val="AngsanaUPC"/>
        <family val="1"/>
      </rPr>
      <t> </t>
    </r>
    <r>
      <rPr>
        <sz val="16"/>
        <rFont val="AngsanaUPC"/>
        <family val="1"/>
      </rPr>
      <t>(</t>
    </r>
    <r>
      <rPr>
        <i/>
        <sz val="16"/>
        <rFont val="AngsanaUPC"/>
        <family val="1"/>
      </rPr>
      <t>Penaeus monondon </t>
    </r>
    <r>
      <rPr>
        <sz val="16"/>
        <rFont val="AngsanaUPC"/>
        <family val="1"/>
      </rPr>
      <t>)</t>
    </r>
  </si>
  <si>
    <t>กิจกรรมย่อยที่ 1   โครงการจัดทำวารสารเพื่อการวิจัย "วารสารเทคโนโลยี       ศรีวิชัย"  ครั้งที่1</t>
  </si>
  <si>
    <t>โครงการการออกแบบระบบดับเพลิงรุ่นที่ 2</t>
  </si>
  <si>
    <t>โครงการฝึกอบรมเชิงปฏิบัติการ เรื่องการใช้งานโปรแกรม MATLAB          ในงานวิศวกรรม</t>
  </si>
  <si>
    <t>กิจกรรมย่อยที่ 2 โครงการอบรมเชิงปฏิบัติการผลิตอาหารแพะจากวัสดุเหลือใช้จากปาล์มน้ำมัน และการจัดการแปลงหญ้าแก่กลุ่มผู้เลี้ยงแพะในพื้นที่เทศบาลตำบลทุ่งสง</t>
  </si>
  <si>
    <t>กิจกรรมย่อยที่ 7 โครงการตรวจซ่อมเครื่องต้นกำลังในกระบวนการปลูกกล้วย</t>
  </si>
  <si>
    <t>กิจกรรมย่อยที่ 1 โครงการสรุปผลการดำเนินโครงการและเผยแพร่งานบริการวิชาการสู่ชุมชน  (กล้วยกรอบแก้ว)</t>
  </si>
  <si>
    <t xml:space="preserve">  - สำนักงานวิทยาเขตนครศรีธรรมราช (พื้นที่ทุ่งใหญ่)</t>
  </si>
  <si>
    <t>กิจกรรมย่อยที่ 3 : หลักสูตรบริหารธุรกิจบัณฑิต สาขาวิชาการตลาด</t>
  </si>
  <si>
    <t>กิจกรรมย่อยที่ 4 : หลักสูตรบริหารธุรกิจบัณฑิต สาขาวิชาระบบสนเทศทางธุรกิจ</t>
  </si>
  <si>
    <t>กิจกรรมย่อยที่  5 : หลักสูตรบริหารธุรกิจบัณฑิต สาขาวิชาธุรกิจอิเล็กทรอนิกส์</t>
  </si>
  <si>
    <t>กิจกรรมย่อยที่  6 : หลักสูตรบัญชีบัณฑิต</t>
  </si>
  <si>
    <t xml:space="preserve">  ก.พ 60 .   มี.ค. 60</t>
  </si>
  <si>
    <t>โครงการแลกเปลี่ยนความรู้การใช้งาน Web EX เพื่อใช้สำหรับการเรียน     การสอน</t>
  </si>
  <si>
    <t>การศึกษาและออกแบบวงจรสวิตชิ่งเพาเวอร์ซัพพลาย พุช-พูล                           คอนเวอร์เตอร์ชนิดหลายเอาท์พุทประสิทธิภาพสูงสำหรับเซลล์พลังงานแสงอาทิตย์เพื่อบ้านพักอาศัย</t>
  </si>
  <si>
    <t>การเปรียบเทียบตัวแบบของเครือข่ายประสาทเทียมอารีมาและการแปลง      เวฟเล็ตสำหรับการพยากรณ์การใช้ไฟฟ้าระยะสั้น</t>
  </si>
  <si>
    <t>อิทธิพลของอินเดียมและพลวงที่มีผลต่อความสามารถการเปียกและปฏิกิริยาการเกิดเฟสบริเวณรอยต่อระหว่างเฟสของสารประกอบเชิงโลหะของโลหะบัดกรีไร้สารตะกั่วชนิด Sn-3.0Ag-0.5Cu บนวัสดุฐานทองแดง</t>
  </si>
  <si>
    <t>กิจกรรมย่อยที่ 2   โครงการจัดทำวารสารเพื่อการวิจัย "วารสารเทคโนโลยี       ศรีวิชัย"  ครั้งที่2</t>
  </si>
  <si>
    <t xml:space="preserve">กิจกรรมย่อยที่ 1 โครงการฝึกอบรมและถ่ายทอดเทคโนโลยีหลักเกณฑ์และวิธีการที่ดีในการผลิตอาหาร (GHP) กับผลิตภัณฑ์อาหารชุมชน  </t>
  </si>
  <si>
    <t>กิจกรรมย่อยที่ 2 โครงการฝึกอบรมเพื่อยกระดับผลิตภัณฑ์อาหารชุมชนให้ได้มาตรฐานสากล</t>
  </si>
  <si>
    <t>กิจกรรมย่อยที่ 3 โครงการอบรมเชิงปฏิบัติการเพื่อพัฒนาบรรจุภัณฑ์อาหารให้ได้มาตรฐานสากล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</si>
</sst>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87" formatCode="0."/>
    <numFmt numFmtId="188" formatCode="."/>
    <numFmt numFmtId="189" formatCode="_-* #,##0_-;\-* #,##0_-;_-* &quot;-&quot;??_-;_-@_-"/>
    <numFmt numFmtId="190" formatCode="_(* #,##0_);_(* \(#,##0\);_(* &quot;-&quot;??_);_(@_)"/>
    <numFmt numFmtId="191" formatCode="0\)"/>
    <numFmt numFmtId="192" formatCode="#,##0.0"/>
    <numFmt numFmtId="193" formatCode="[$-1000000]00\-0000000\-0"/>
    <numFmt numFmtId="194" formatCode="0.0"/>
    <numFmt numFmtId="195" formatCode="_-* #,##0.0_-;\-* #,##0.0_-;_-* &quot;-&quot;??_-;_-@_-"/>
    <numFmt numFmtId="196" formatCode="_-* #,##0.000_-;\-* #,##0.000_-;_-* &quot;-&quot;??_-;_-@_-"/>
  </numFmts>
  <fonts count="27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0"/>
      <name val="Arial"/>
      <family val="2"/>
    </font>
    <font>
      <i/>
      <sz val="16"/>
      <name val="Angsana New"/>
      <family val="1"/>
    </font>
    <font>
      <i/>
      <sz val="16"/>
      <color rgb="FF0070C0"/>
      <name val="Angsana New"/>
      <family val="1"/>
    </font>
    <font>
      <sz val="16"/>
      <color indexed="8"/>
      <name val="Angsana New"/>
      <family val="1"/>
    </font>
    <font>
      <sz val="16"/>
      <color rgb="FF0070C0"/>
      <name val="Angsana New"/>
      <family val="1"/>
    </font>
    <font>
      <b/>
      <sz val="16"/>
      <name val="Angsana New"/>
      <family val="1"/>
    </font>
    <font>
      <sz val="20"/>
      <name val="Angsana  UPC"/>
    </font>
    <font>
      <sz val="16"/>
      <name val="AngsanaUPC"/>
      <family val="1"/>
    </font>
    <font>
      <i/>
      <sz val="16"/>
      <name val="AngsanaUPC"/>
      <family val="1"/>
    </font>
    <font>
      <sz val="16"/>
      <color indexed="10"/>
      <name val="Angsana New"/>
      <family val="1"/>
    </font>
    <font>
      <b/>
      <sz val="16"/>
      <name val="AngsanaUPC"/>
      <family val="1"/>
    </font>
    <font>
      <b/>
      <i/>
      <sz val="16"/>
      <name val="AngsanaUPC"/>
      <family val="1"/>
    </font>
    <font>
      <b/>
      <sz val="15"/>
      <name val="AngsanaUPC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FF00"/>
      <name val="AngsanaUPC"/>
      <family val="1"/>
    </font>
    <font>
      <b/>
      <sz val="24"/>
      <name val="AngsanaUPC"/>
      <family val="1"/>
    </font>
    <font>
      <sz val="15"/>
      <name val="AngsanaUPC"/>
      <family val="1"/>
    </font>
    <font>
      <b/>
      <sz val="16"/>
      <color rgb="FFFFFF00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4" fillId="0" borderId="0" applyFill="0"/>
    <xf numFmtId="43" fontId="3" fillId="0" borderId="0" applyFont="0" applyFill="0" applyBorder="0" applyAlignment="0" applyProtection="0"/>
    <xf numFmtId="0" fontId="7" fillId="0" borderId="0"/>
    <xf numFmtId="0" fontId="14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22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6" xfId="0" applyFont="1" applyFill="1" applyBorder="1"/>
    <xf numFmtId="0" fontId="1" fillId="0" borderId="3" xfId="0" applyFont="1" applyBorder="1"/>
    <xf numFmtId="0" fontId="12" fillId="0" borderId="0" xfId="0" applyFont="1" applyFill="1"/>
    <xf numFmtId="41" fontId="10" fillId="0" borderId="16" xfId="0" applyNumberFormat="1" applyFont="1" applyBorder="1" applyAlignment="1">
      <alignment horizontal="center" vertical="top" wrapText="1"/>
    </xf>
    <xf numFmtId="0" fontId="12" fillId="0" borderId="16" xfId="0" applyFont="1" applyFill="1" applyBorder="1"/>
    <xf numFmtId="41" fontId="10" fillId="0" borderId="16" xfId="0" applyNumberFormat="1" applyFont="1" applyFill="1" applyBorder="1" applyAlignment="1">
      <alignment horizontal="center" vertical="top" wrapText="1"/>
    </xf>
    <xf numFmtId="41" fontId="2" fillId="0" borderId="16" xfId="0" applyNumberFormat="1" applyFont="1" applyBorder="1"/>
    <xf numFmtId="0" fontId="1" fillId="0" borderId="16" xfId="0" applyFont="1" applyBorder="1"/>
    <xf numFmtId="189" fontId="5" fillId="0" borderId="16" xfId="4" applyNumberFormat="1" applyFont="1" applyFill="1" applyBorder="1" applyAlignment="1">
      <alignment vertical="top" wrapText="1"/>
    </xf>
    <xf numFmtId="41" fontId="5" fillId="0" borderId="16" xfId="2" applyNumberFormat="1" applyFont="1" applyFill="1" applyBorder="1" applyAlignment="1">
      <alignment horizontal="left" vertical="top" wrapText="1"/>
    </xf>
    <xf numFmtId="41" fontId="5" fillId="0" borderId="16" xfId="2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top"/>
    </xf>
    <xf numFmtId="41" fontId="5" fillId="0" borderId="16" xfId="4" applyNumberFormat="1" applyFont="1" applyFill="1" applyBorder="1" applyAlignment="1">
      <alignment horizontal="center" vertical="top" wrapText="1"/>
    </xf>
    <xf numFmtId="0" fontId="1" fillId="0" borderId="17" xfId="0" applyFont="1" applyBorder="1"/>
    <xf numFmtId="187" fontId="5" fillId="0" borderId="2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88" fontId="5" fillId="0" borderId="22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188" fontId="1" fillId="0" borderId="2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" fillId="0" borderId="18" xfId="3" applyFont="1" applyBorder="1" applyAlignment="1">
      <alignment horizontal="left" vertical="top" wrapText="1"/>
    </xf>
    <xf numFmtId="49" fontId="5" fillId="0" borderId="18" xfId="9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1" fillId="0" borderId="26" xfId="0" applyFont="1" applyBorder="1"/>
    <xf numFmtId="188" fontId="5" fillId="0" borderId="24" xfId="0" applyNumberFormat="1" applyFont="1" applyBorder="1" applyAlignment="1">
      <alignment horizontal="center" vertical="top" wrapText="1"/>
    </xf>
    <xf numFmtId="0" fontId="1" fillId="0" borderId="26" xfId="0" applyFont="1" applyFill="1" applyBorder="1"/>
    <xf numFmtId="189" fontId="2" fillId="3" borderId="1" xfId="2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1" fontId="2" fillId="3" borderId="1" xfId="0" applyNumberFormat="1" applyFont="1" applyFill="1" applyBorder="1"/>
    <xf numFmtId="189" fontId="2" fillId="3" borderId="1" xfId="0" applyNumberFormat="1" applyFont="1" applyFill="1" applyBorder="1"/>
    <xf numFmtId="0" fontId="1" fillId="3" borderId="0" xfId="0" applyFont="1" applyFill="1" applyBorder="1"/>
    <xf numFmtId="41" fontId="1" fillId="0" borderId="16" xfId="0" applyNumberFormat="1" applyFont="1" applyBorder="1" applyAlignment="1">
      <alignment horizontal="center" vertical="top"/>
    </xf>
    <xf numFmtId="41" fontId="5" fillId="0" borderId="16" xfId="0" applyNumberFormat="1" applyFont="1" applyBorder="1" applyAlignment="1">
      <alignment horizontal="center" vertical="top" wrapText="1"/>
    </xf>
    <xf numFmtId="189" fontId="2" fillId="0" borderId="16" xfId="2" applyNumberFormat="1" applyFont="1" applyFill="1" applyBorder="1" applyAlignment="1">
      <alignment vertical="top"/>
    </xf>
    <xf numFmtId="41" fontId="5" fillId="0" borderId="16" xfId="4" applyNumberFormat="1" applyFont="1" applyFill="1" applyBorder="1" applyAlignment="1">
      <alignment horizontal="left" vertical="top"/>
    </xf>
    <xf numFmtId="189" fontId="5" fillId="2" borderId="16" xfId="4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188" fontId="10" fillId="0" borderId="2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left" vertical="top" wrapText="1"/>
    </xf>
    <xf numFmtId="187" fontId="5" fillId="0" borderId="22" xfId="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88" fontId="5" fillId="0" borderId="22" xfId="3" applyNumberFormat="1" applyFont="1" applyBorder="1" applyAlignment="1">
      <alignment horizontal="center" vertical="top" wrapText="1"/>
    </xf>
    <xf numFmtId="49" fontId="5" fillId="0" borderId="18" xfId="9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/>
    </xf>
    <xf numFmtId="0" fontId="5" fillId="2" borderId="18" xfId="0" applyFont="1" applyFill="1" applyBorder="1" applyAlignment="1">
      <alignment wrapText="1"/>
    </xf>
    <xf numFmtId="188" fontId="5" fillId="0" borderId="22" xfId="5" applyNumberFormat="1" applyFont="1" applyBorder="1" applyAlignment="1">
      <alignment horizontal="center" vertical="top" wrapText="1"/>
    </xf>
    <xf numFmtId="187" fontId="5" fillId="0" borderId="24" xfId="5" applyNumberFormat="1" applyFont="1" applyBorder="1" applyAlignment="1">
      <alignment horizontal="center" vertical="top" wrapText="1"/>
    </xf>
    <xf numFmtId="0" fontId="5" fillId="2" borderId="25" xfId="0" applyFont="1" applyFill="1" applyBorder="1" applyAlignment="1">
      <alignment vertical="top" wrapText="1"/>
    </xf>
    <xf numFmtId="189" fontId="5" fillId="2" borderId="26" xfId="4" applyNumberFormat="1" applyFont="1" applyFill="1" applyBorder="1" applyAlignment="1">
      <alignment vertical="top" wrapText="1"/>
    </xf>
    <xf numFmtId="0" fontId="1" fillId="0" borderId="29" xfId="0" applyFont="1" applyBorder="1"/>
    <xf numFmtId="3" fontId="11" fillId="0" borderId="26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/>
    <xf numFmtId="0" fontId="2" fillId="3" borderId="31" xfId="0" applyFont="1" applyFill="1" applyBorder="1" applyAlignment="1"/>
    <xf numFmtId="41" fontId="5" fillId="0" borderId="17" xfId="2" applyNumberFormat="1" applyFont="1" applyFill="1" applyBorder="1" applyAlignment="1">
      <alignment horizontal="left" vertical="top" wrapText="1"/>
    </xf>
    <xf numFmtId="41" fontId="5" fillId="0" borderId="29" xfId="2" applyNumberFormat="1" applyFont="1" applyFill="1" applyBorder="1" applyAlignment="1">
      <alignment horizontal="left" vertical="top" wrapText="1"/>
    </xf>
    <xf numFmtId="3" fontId="11" fillId="0" borderId="29" xfId="0" applyNumberFormat="1" applyFont="1" applyFill="1" applyBorder="1" applyAlignment="1">
      <alignment horizontal="right" vertical="top"/>
    </xf>
    <xf numFmtId="49" fontId="5" fillId="0" borderId="25" xfId="0" applyNumberFormat="1" applyFont="1" applyFill="1" applyBorder="1" applyAlignment="1">
      <alignment horizontal="left" vertical="top" wrapText="1"/>
    </xf>
    <xf numFmtId="188" fontId="5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188" fontId="5" fillId="0" borderId="27" xfId="5" applyNumberFormat="1" applyFont="1" applyBorder="1" applyAlignment="1">
      <alignment horizontal="center" vertical="top" wrapText="1"/>
    </xf>
    <xf numFmtId="0" fontId="1" fillId="0" borderId="29" xfId="0" applyFont="1" applyFill="1" applyBorder="1"/>
    <xf numFmtId="0" fontId="5" fillId="0" borderId="28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7" fontId="5" fillId="0" borderId="30" xfId="0" applyNumberFormat="1" applyFont="1" applyFill="1" applyBorder="1" applyAlignment="1">
      <alignment horizontal="center" vertical="top" wrapText="1"/>
    </xf>
    <xf numFmtId="41" fontId="5" fillId="0" borderId="3" xfId="2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41" fontId="2" fillId="0" borderId="29" xfId="0" applyNumberFormat="1" applyFont="1" applyBorder="1"/>
    <xf numFmtId="187" fontId="5" fillId="0" borderId="27" xfId="0" applyNumberFormat="1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89" fontId="5" fillId="2" borderId="16" xfId="4" applyNumberFormat="1" applyFont="1" applyFill="1" applyBorder="1" applyAlignment="1">
      <alignment vertical="top" wrapText="1"/>
    </xf>
    <xf numFmtId="188" fontId="1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left" vertical="top" wrapText="1"/>
    </xf>
    <xf numFmtId="189" fontId="2" fillId="0" borderId="29" xfId="2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center" vertical="top"/>
    </xf>
    <xf numFmtId="0" fontId="2" fillId="0" borderId="27" xfId="0" applyFont="1" applyBorder="1" applyAlignment="1"/>
    <xf numFmtId="0" fontId="2" fillId="0" borderId="28" xfId="0" applyFont="1" applyBorder="1" applyAlignment="1"/>
    <xf numFmtId="49" fontId="5" fillId="0" borderId="28" xfId="9" applyNumberFormat="1" applyFont="1" applyFill="1" applyBorder="1" applyAlignment="1">
      <alignment vertical="top" wrapText="1"/>
    </xf>
    <xf numFmtId="41" fontId="5" fillId="0" borderId="29" xfId="4" applyNumberFormat="1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center"/>
    </xf>
    <xf numFmtId="0" fontId="2" fillId="3" borderId="31" xfId="0" applyFont="1" applyFill="1" applyBorder="1"/>
    <xf numFmtId="41" fontId="5" fillId="0" borderId="29" xfId="4" applyNumberFormat="1" applyFont="1" applyFill="1" applyBorder="1" applyAlignment="1">
      <alignment horizontal="center" vertical="top" wrapText="1"/>
    </xf>
    <xf numFmtId="0" fontId="1" fillId="3" borderId="20" xfId="0" applyFont="1" applyFill="1" applyBorder="1" applyAlignment="1"/>
    <xf numFmtId="41" fontId="2" fillId="3" borderId="1" xfId="0" applyNumberFormat="1" applyFont="1" applyFill="1" applyBorder="1" applyAlignment="1"/>
    <xf numFmtId="187" fontId="5" fillId="0" borderId="23" xfId="0" applyNumberFormat="1" applyFont="1" applyFill="1" applyBorder="1" applyAlignment="1">
      <alignment horizontal="center" vertical="top" wrapText="1"/>
    </xf>
    <xf numFmtId="41" fontId="2" fillId="0" borderId="3" xfId="0" applyNumberFormat="1" applyFont="1" applyBorder="1"/>
    <xf numFmtId="41" fontId="2" fillId="0" borderId="17" xfId="0" applyNumberFormat="1" applyFont="1" applyBorder="1"/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5" fillId="6" borderId="13" xfId="0" applyFont="1" applyFill="1" applyBorder="1" applyAlignment="1">
      <alignment vertical="top" wrapText="1"/>
    </xf>
    <xf numFmtId="41" fontId="15" fillId="0" borderId="1" xfId="0" applyNumberFormat="1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41" fontId="15" fillId="0" borderId="1" xfId="0" applyNumberFormat="1" applyFont="1" applyBorder="1" applyAlignment="1">
      <alignment horizontal="right" vertical="top" wrapText="1"/>
    </xf>
    <xf numFmtId="41" fontId="15" fillId="0" borderId="1" xfId="0" applyNumberFormat="1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vertical="top" wrapText="1"/>
    </xf>
    <xf numFmtId="41" fontId="15" fillId="5" borderId="1" xfId="0" applyNumberFormat="1" applyFont="1" applyFill="1" applyBorder="1" applyAlignment="1">
      <alignment horizontal="center" vertical="top"/>
    </xf>
    <xf numFmtId="49" fontId="15" fillId="5" borderId="45" xfId="0" applyNumberFormat="1" applyFont="1" applyFill="1" applyBorder="1" applyAlignment="1">
      <alignment vertical="top" wrapText="1"/>
    </xf>
    <xf numFmtId="49" fontId="15" fillId="0" borderId="13" xfId="9" applyNumberFormat="1" applyFont="1" applyFill="1" applyBorder="1" applyAlignment="1">
      <alignment vertical="top" wrapText="1"/>
    </xf>
    <xf numFmtId="189" fontId="15" fillId="0" borderId="13" xfId="11" applyNumberFormat="1" applyFont="1" applyFill="1" applyBorder="1" applyAlignment="1">
      <alignment horizontal="left" vertical="top" wrapText="1"/>
    </xf>
    <xf numFmtId="41" fontId="15" fillId="0" borderId="1" xfId="11" applyNumberFormat="1" applyFont="1" applyFill="1" applyBorder="1" applyAlignment="1">
      <alignment horizontal="center" vertical="top" wrapText="1"/>
    </xf>
    <xf numFmtId="0" fontId="15" fillId="0" borderId="13" xfId="9" applyFont="1" applyFill="1" applyBorder="1" applyAlignment="1">
      <alignment horizontal="left" vertical="top" wrapText="1"/>
    </xf>
    <xf numFmtId="41" fontId="15" fillId="0" borderId="1" xfId="9" applyNumberFormat="1" applyFont="1" applyFill="1" applyBorder="1" applyAlignment="1">
      <alignment horizontal="center" vertical="top" wrapText="1"/>
    </xf>
    <xf numFmtId="0" fontId="15" fillId="0" borderId="13" xfId="13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vertical="top" wrapText="1"/>
    </xf>
    <xf numFmtId="41" fontId="15" fillId="0" borderId="1" xfId="0" applyNumberFormat="1" applyFont="1" applyFill="1" applyBorder="1" applyAlignment="1">
      <alignment horizontal="center" vertical="top"/>
    </xf>
    <xf numFmtId="49" fontId="15" fillId="0" borderId="13" xfId="11" applyNumberFormat="1" applyFont="1" applyFill="1" applyBorder="1" applyAlignment="1">
      <alignment horizontal="left" vertical="top" wrapText="1"/>
    </xf>
    <xf numFmtId="49" fontId="15" fillId="0" borderId="13" xfId="11" applyNumberFormat="1" applyFont="1" applyFill="1" applyBorder="1" applyAlignment="1">
      <alignment vertical="top"/>
    </xf>
    <xf numFmtId="41" fontId="15" fillId="0" borderId="1" xfId="11" applyNumberFormat="1" applyFont="1" applyFill="1" applyBorder="1" applyAlignment="1">
      <alignment vertical="top"/>
    </xf>
    <xf numFmtId="49" fontId="15" fillId="0" borderId="13" xfId="0" applyNumberFormat="1" applyFont="1" applyFill="1" applyBorder="1" applyAlignment="1">
      <alignment horizontal="left" vertical="top" wrapText="1"/>
    </xf>
    <xf numFmtId="49" fontId="15" fillId="0" borderId="13" xfId="2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17" fontId="5" fillId="5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8" fillId="15" borderId="3" xfId="0" applyFont="1" applyFill="1" applyBorder="1" applyAlignment="1">
      <alignment horizontal="center" vertical="top" wrapText="1"/>
    </xf>
    <xf numFmtId="0" fontId="18" fillId="15" borderId="4" xfId="0" applyFont="1" applyFill="1" applyBorder="1" applyAlignment="1">
      <alignment horizontal="center" vertical="top" wrapText="1"/>
    </xf>
    <xf numFmtId="0" fontId="18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15" fillId="9" borderId="0" xfId="0" applyFont="1" applyFill="1"/>
    <xf numFmtId="0" fontId="18" fillId="10" borderId="13" xfId="3" applyFont="1" applyFill="1" applyBorder="1" applyAlignment="1">
      <alignment horizontal="left" vertical="top" wrapText="1"/>
    </xf>
    <xf numFmtId="0" fontId="18" fillId="7" borderId="13" xfId="3" applyFont="1" applyFill="1" applyBorder="1" applyAlignment="1">
      <alignment horizontal="left" vertical="top" wrapText="1"/>
    </xf>
    <xf numFmtId="49" fontId="15" fillId="5" borderId="13" xfId="0" applyNumberFormat="1" applyFont="1" applyFill="1" applyBorder="1" applyAlignment="1">
      <alignment vertical="top" wrapText="1"/>
    </xf>
    <xf numFmtId="49" fontId="15" fillId="5" borderId="13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1" fontId="15" fillId="5" borderId="1" xfId="0" applyNumberFormat="1" applyFont="1" applyFill="1" applyBorder="1" applyAlignment="1">
      <alignment horizontal="center" vertical="top" wrapText="1"/>
    </xf>
    <xf numFmtId="0" fontId="18" fillId="7" borderId="13" xfId="3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49" fontId="16" fillId="0" borderId="47" xfId="0" applyNumberFormat="1" applyFont="1" applyBorder="1" applyAlignment="1">
      <alignment horizontal="left" vertical="top" wrapText="1"/>
    </xf>
    <xf numFmtId="0" fontId="15" fillId="5" borderId="2" xfId="0" applyFont="1" applyFill="1" applyBorder="1" applyAlignment="1">
      <alignment vertical="top"/>
    </xf>
    <xf numFmtId="0" fontId="15" fillId="5" borderId="44" xfId="0" applyFont="1" applyFill="1" applyBorder="1" applyAlignment="1">
      <alignment vertical="top" wrapText="1"/>
    </xf>
    <xf numFmtId="0" fontId="15" fillId="5" borderId="29" xfId="0" applyFont="1" applyFill="1" applyBorder="1" applyAlignment="1">
      <alignment horizontal="center" vertical="top"/>
    </xf>
    <xf numFmtId="17" fontId="16" fillId="5" borderId="26" xfId="0" applyNumberFormat="1" applyFont="1" applyFill="1" applyBorder="1" applyAlignment="1">
      <alignment horizontal="center" vertical="top"/>
    </xf>
    <xf numFmtId="189" fontId="15" fillId="5" borderId="44" xfId="2" applyNumberFormat="1" applyFont="1" applyFill="1" applyBorder="1" applyAlignment="1">
      <alignment vertical="top"/>
    </xf>
    <xf numFmtId="0" fontId="16" fillId="5" borderId="16" xfId="0" applyFont="1" applyFill="1" applyBorder="1" applyAlignment="1">
      <alignment vertical="top"/>
    </xf>
    <xf numFmtId="17" fontId="16" fillId="5" borderId="16" xfId="0" applyNumberFormat="1" applyFont="1" applyFill="1" applyBorder="1" applyAlignment="1">
      <alignment horizontal="center" vertical="top"/>
    </xf>
    <xf numFmtId="0" fontId="16" fillId="5" borderId="16" xfId="0" applyFont="1" applyFill="1" applyBorder="1" applyAlignment="1">
      <alignment horizontal="center" vertical="top"/>
    </xf>
    <xf numFmtId="0" fontId="16" fillId="5" borderId="29" xfId="0" applyFont="1" applyFill="1" applyBorder="1" applyAlignment="1">
      <alignment horizontal="center" vertical="top"/>
    </xf>
    <xf numFmtId="0" fontId="16" fillId="5" borderId="17" xfId="0" applyFont="1" applyFill="1" applyBorder="1" applyAlignment="1">
      <alignment vertical="top"/>
    </xf>
    <xf numFmtId="0" fontId="15" fillId="0" borderId="29" xfId="0" applyFont="1" applyBorder="1" applyAlignment="1">
      <alignment vertical="top"/>
    </xf>
    <xf numFmtId="41" fontId="15" fillId="5" borderId="44" xfId="0" applyNumberFormat="1" applyFont="1" applyFill="1" applyBorder="1" applyAlignment="1">
      <alignment horizontal="center" vertical="top"/>
    </xf>
    <xf numFmtId="0" fontId="15" fillId="0" borderId="29" xfId="0" quotePrefix="1" applyFont="1" applyBorder="1" applyAlignment="1">
      <alignment horizontal="center" vertical="top"/>
    </xf>
    <xf numFmtId="0" fontId="15" fillId="0" borderId="29" xfId="0" quotePrefix="1" applyFont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41" fontId="15" fillId="0" borderId="1" xfId="0" applyNumberFormat="1" applyFont="1" applyBorder="1" applyAlignment="1">
      <alignment horizontal="center" vertical="top"/>
    </xf>
    <xf numFmtId="41" fontId="15" fillId="5" borderId="1" xfId="0" applyNumberFormat="1" applyFont="1" applyFill="1" applyBorder="1" applyAlignment="1">
      <alignment horizontal="left" vertical="top"/>
    </xf>
    <xf numFmtId="41" fontId="15" fillId="5" borderId="44" xfId="0" applyNumberFormat="1" applyFont="1" applyFill="1" applyBorder="1" applyAlignment="1">
      <alignment horizontal="center" vertical="top" wrapText="1"/>
    </xf>
    <xf numFmtId="41" fontId="15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left" vertical="top" wrapText="1"/>
    </xf>
    <xf numFmtId="41" fontId="15" fillId="0" borderId="44" xfId="0" applyNumberFormat="1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center" vertical="top" wrapText="1"/>
    </xf>
    <xf numFmtId="49" fontId="15" fillId="0" borderId="13" xfId="9" applyNumberFormat="1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41" fontId="15" fillId="0" borderId="1" xfId="9" applyNumberFormat="1" applyFont="1" applyFill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49" fontId="15" fillId="0" borderId="13" xfId="0" applyNumberFormat="1" applyFont="1" applyBorder="1" applyAlignment="1">
      <alignment vertical="top" wrapText="1"/>
    </xf>
    <xf numFmtId="41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89" fontId="15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15" applyNumberFormat="1" applyFont="1" applyFill="1" applyBorder="1" applyAlignment="1">
      <alignment horizontal="left" vertical="top" wrapText="1"/>
    </xf>
    <xf numFmtId="0" fontId="15" fillId="0" borderId="44" xfId="0" applyFont="1" applyBorder="1" applyAlignment="1">
      <alignment vertical="top"/>
    </xf>
    <xf numFmtId="190" fontId="15" fillId="0" borderId="44" xfId="2" applyNumberFormat="1" applyFont="1" applyBorder="1" applyAlignment="1">
      <alignment horizontal="center" vertical="top" wrapText="1"/>
    </xf>
    <xf numFmtId="41" fontId="18" fillId="7" borderId="1" xfId="3" applyNumberFormat="1" applyFont="1" applyFill="1" applyBorder="1" applyAlignment="1">
      <alignment vertical="top"/>
    </xf>
    <xf numFmtId="189" fontId="18" fillId="7" borderId="1" xfId="3" applyNumberFormat="1" applyFont="1" applyFill="1" applyBorder="1" applyAlignment="1">
      <alignment vertical="top"/>
    </xf>
    <xf numFmtId="41" fontId="18" fillId="13" borderId="1" xfId="3" applyNumberFormat="1" applyFont="1" applyFill="1" applyBorder="1"/>
    <xf numFmtId="41" fontId="18" fillId="9" borderId="4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top" wrapText="1"/>
    </xf>
    <xf numFmtId="0" fontId="15" fillId="9" borderId="1" xfId="0" applyFont="1" applyFill="1" applyBorder="1" applyAlignment="1">
      <alignment vertical="top"/>
    </xf>
    <xf numFmtId="0" fontId="18" fillId="9" borderId="15" xfId="0" applyFont="1" applyFill="1" applyBorder="1" applyAlignment="1">
      <alignment vertical="top"/>
    </xf>
    <xf numFmtId="0" fontId="18" fillId="9" borderId="13" xfId="0" applyFont="1" applyFill="1" applyBorder="1" applyAlignment="1">
      <alignment horizontal="center" vertical="top"/>
    </xf>
    <xf numFmtId="0" fontId="18" fillId="9" borderId="4" xfId="0" applyFont="1" applyFill="1" applyBorder="1" applyAlignment="1">
      <alignment horizontal="center" vertical="top"/>
    </xf>
    <xf numFmtId="0" fontId="15" fillId="9" borderId="4" xfId="0" applyFont="1" applyFill="1" applyBorder="1" applyAlignment="1">
      <alignment horizontal="center" vertical="top"/>
    </xf>
    <xf numFmtId="0" fontId="15" fillId="0" borderId="13" xfId="0" applyFont="1" applyBorder="1" applyAlignment="1">
      <alignment vertical="top" wrapText="1"/>
    </xf>
    <xf numFmtId="0" fontId="15" fillId="0" borderId="35" xfId="0" applyFont="1" applyBorder="1" applyAlignment="1">
      <alignment horizontal="center" vertical="top" wrapText="1"/>
    </xf>
    <xf numFmtId="17" fontId="15" fillId="0" borderId="1" xfId="0" applyNumberFormat="1" applyFont="1" applyBorder="1" applyAlignment="1">
      <alignment horizontal="center" vertical="top"/>
    </xf>
    <xf numFmtId="41" fontId="18" fillId="0" borderId="1" xfId="0" applyNumberFormat="1" applyFont="1" applyBorder="1" applyAlignment="1">
      <alignment vertical="top"/>
    </xf>
    <xf numFmtId="17" fontId="15" fillId="0" borderId="4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3" fontId="15" fillId="0" borderId="2" xfId="15" applyNumberFormat="1" applyFont="1" applyFill="1" applyBorder="1" applyAlignment="1">
      <alignment horizontal="center" vertical="top" wrapText="1"/>
    </xf>
    <xf numFmtId="192" fontId="15" fillId="0" borderId="2" xfId="15" applyNumberFormat="1" applyFont="1" applyFill="1" applyBorder="1" applyAlignment="1">
      <alignment horizontal="center" vertical="top" wrapText="1"/>
    </xf>
    <xf numFmtId="0" fontId="15" fillId="0" borderId="2" xfId="12" applyFont="1" applyFill="1" applyBorder="1" applyAlignment="1">
      <alignment horizontal="center" vertical="top" wrapText="1"/>
    </xf>
    <xf numFmtId="49" fontId="15" fillId="0" borderId="1" xfId="9" applyNumberFormat="1" applyFont="1" applyFill="1" applyBorder="1" applyAlignment="1">
      <alignment horizontal="left" vertical="top" wrapText="1"/>
    </xf>
    <xf numFmtId="0" fontId="18" fillId="7" borderId="13" xfId="3" applyFont="1" applyFill="1" applyBorder="1"/>
    <xf numFmtId="0" fontId="15" fillId="0" borderId="2" xfId="0" applyFont="1" applyBorder="1" applyAlignment="1">
      <alignment horizontal="center" vertical="top" wrapText="1"/>
    </xf>
    <xf numFmtId="0" fontId="15" fillId="0" borderId="1" xfId="9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15" fontId="15" fillId="0" borderId="1" xfId="0" applyNumberFormat="1" applyFont="1" applyBorder="1" applyAlignment="1">
      <alignment horizontal="center" vertical="top" wrapText="1"/>
    </xf>
    <xf numFmtId="15" fontId="15" fillId="0" borderId="1" xfId="0" quotePrefix="1" applyNumberFormat="1" applyFont="1" applyBorder="1" applyAlignment="1">
      <alignment horizontal="center" vertical="top"/>
    </xf>
    <xf numFmtId="0" fontId="15" fillId="0" borderId="1" xfId="0" quotePrefix="1" applyFont="1" applyBorder="1" applyAlignment="1">
      <alignment vertical="top"/>
    </xf>
    <xf numFmtId="189" fontId="15" fillId="0" borderId="1" xfId="2" applyNumberFormat="1" applyFont="1" applyBorder="1" applyAlignment="1">
      <alignment horizontal="center" vertical="top"/>
    </xf>
    <xf numFmtId="41" fontId="15" fillId="0" borderId="1" xfId="4" applyNumberFormat="1" applyFont="1" applyFill="1" applyBorder="1" applyAlignment="1">
      <alignment horizontal="center" vertical="top" wrapText="1"/>
    </xf>
    <xf numFmtId="188" fontId="18" fillId="7" borderId="15" xfId="0" applyNumberFormat="1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top" wrapText="1"/>
    </xf>
    <xf numFmtId="189" fontId="15" fillId="0" borderId="1" xfId="2" applyNumberFormat="1" applyFont="1" applyBorder="1" applyAlignment="1">
      <alignment horizontal="right" vertical="top" wrapText="1"/>
    </xf>
    <xf numFmtId="189" fontId="15" fillId="0" borderId="1" xfId="2" applyNumberFormat="1" applyFont="1" applyBorder="1" applyAlignment="1">
      <alignment horizontal="right" vertical="top"/>
    </xf>
    <xf numFmtId="0" fontId="15" fillId="0" borderId="1" xfId="0" quotePrefix="1" applyFont="1" applyBorder="1" applyAlignment="1">
      <alignment horizontal="center" vertical="top"/>
    </xf>
    <xf numFmtId="49" fontId="15" fillId="0" borderId="1" xfId="9" applyNumberFormat="1" applyFont="1" applyFill="1" applyBorder="1" applyAlignment="1">
      <alignment horizontal="center" vertical="top" wrapText="1"/>
    </xf>
    <xf numFmtId="189" fontId="15" fillId="0" borderId="1" xfId="2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quotePrefix="1" applyFont="1" applyFill="1" applyBorder="1" applyAlignment="1">
      <alignment horizontal="center" vertical="top"/>
    </xf>
    <xf numFmtId="17" fontId="15" fillId="0" borderId="1" xfId="0" applyNumberFormat="1" applyFont="1" applyFill="1" applyBorder="1" applyAlignment="1">
      <alignment horizontal="center" vertical="top"/>
    </xf>
    <xf numFmtId="0" fontId="15" fillId="0" borderId="37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vertical="top"/>
    </xf>
    <xf numFmtId="17" fontId="15" fillId="5" borderId="1" xfId="0" applyNumberFormat="1" applyFont="1" applyFill="1" applyBorder="1" applyAlignment="1">
      <alignment horizontal="center" vertical="top"/>
    </xf>
    <xf numFmtId="41" fontId="15" fillId="5" borderId="1" xfId="11" applyNumberFormat="1" applyFont="1" applyFill="1" applyBorder="1" applyAlignment="1">
      <alignment horizontal="center" vertical="top" wrapText="1"/>
    </xf>
    <xf numFmtId="189" fontId="15" fillId="5" borderId="1" xfId="2" applyNumberFormat="1" applyFont="1" applyFill="1" applyBorder="1" applyAlignment="1">
      <alignment vertical="top"/>
    </xf>
    <xf numFmtId="0" fontId="15" fillId="0" borderId="1" xfId="0" applyFont="1" applyBorder="1" applyAlignment="1">
      <alignment horizontal="right" vertical="top"/>
    </xf>
    <xf numFmtId="15" fontId="15" fillId="0" borderId="1" xfId="0" applyNumberFormat="1" applyFont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top"/>
    </xf>
    <xf numFmtId="41" fontId="15" fillId="5" borderId="1" xfId="11" applyNumberFormat="1" applyFont="1" applyFill="1" applyBorder="1" applyAlignment="1">
      <alignment horizontal="right" vertical="top" wrapText="1"/>
    </xf>
    <xf numFmtId="17" fontId="15" fillId="5" borderId="1" xfId="0" applyNumberFormat="1" applyFont="1" applyFill="1" applyBorder="1" applyAlignment="1">
      <alignment horizontal="center" vertical="top" wrapText="1"/>
    </xf>
    <xf numFmtId="41" fontId="15" fillId="0" borderId="1" xfId="11" applyNumberFormat="1" applyFont="1" applyFill="1" applyBorder="1" applyAlignment="1">
      <alignment horizontal="right" vertical="top" wrapText="1"/>
    </xf>
    <xf numFmtId="17" fontId="15" fillId="0" borderId="1" xfId="0" applyNumberFormat="1" applyFont="1" applyBorder="1" applyAlignment="1">
      <alignment horizontal="center" vertical="top" wrapText="1"/>
    </xf>
    <xf numFmtId="49" fontId="15" fillId="0" borderId="29" xfId="0" applyNumberFormat="1" applyFont="1" applyBorder="1" applyAlignment="1">
      <alignment horizontal="left" vertical="top" wrapText="1"/>
    </xf>
    <xf numFmtId="49" fontId="15" fillId="0" borderId="44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left" vertical="top" wrapText="1"/>
    </xf>
    <xf numFmtId="0" fontId="15" fillId="0" borderId="36" xfId="0" applyFont="1" applyBorder="1" applyAlignment="1">
      <alignment horizontal="center" vertical="top" wrapText="1"/>
    </xf>
    <xf numFmtId="17" fontId="15" fillId="5" borderId="16" xfId="0" applyNumberFormat="1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center" vertical="top"/>
    </xf>
    <xf numFmtId="41" fontId="16" fillId="5" borderId="16" xfId="11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5" fontId="15" fillId="0" borderId="1" xfId="0" quotePrefix="1" applyNumberFormat="1" applyFont="1" applyBorder="1" applyAlignment="1">
      <alignment horizontal="center" vertical="top" wrapText="1"/>
    </xf>
    <xf numFmtId="0" fontId="15" fillId="0" borderId="45" xfId="0" applyFont="1" applyFill="1" applyBorder="1" applyAlignment="1">
      <alignment horizontal="left" vertical="top" wrapText="1"/>
    </xf>
    <xf numFmtId="49" fontId="15" fillId="5" borderId="13" xfId="11" applyNumberFormat="1" applyFont="1" applyFill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188" fontId="16" fillId="7" borderId="15" xfId="0" applyNumberFormat="1" applyFont="1" applyFill="1" applyBorder="1" applyAlignment="1">
      <alignment horizontal="center" vertical="top" wrapText="1"/>
    </xf>
    <xf numFmtId="41" fontId="15" fillId="0" borderId="1" xfId="0" applyNumberFormat="1" applyFont="1" applyFill="1" applyBorder="1" applyAlignment="1">
      <alignment horizontal="center" vertical="top" wrapText="1"/>
    </xf>
    <xf numFmtId="49" fontId="15" fillId="0" borderId="3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49" fontId="15" fillId="5" borderId="13" xfId="9" applyNumberFormat="1" applyFont="1" applyFill="1" applyBorder="1" applyAlignment="1">
      <alignment horizontal="left" vertical="top" wrapText="1"/>
    </xf>
    <xf numFmtId="0" fontId="15" fillId="5" borderId="4" xfId="0" applyFont="1" applyFill="1" applyBorder="1" applyAlignment="1">
      <alignment vertical="top" wrapText="1"/>
    </xf>
    <xf numFmtId="17" fontId="15" fillId="5" borderId="4" xfId="0" applyNumberFormat="1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7" fontId="15" fillId="0" borderId="4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41" fontId="15" fillId="0" borderId="1" xfId="11" applyNumberFormat="1" applyFont="1" applyBorder="1" applyAlignment="1">
      <alignment horizontal="right" vertical="top"/>
    </xf>
    <xf numFmtId="0" fontId="15" fillId="5" borderId="1" xfId="14" applyNumberFormat="1" applyFont="1" applyFill="1" applyBorder="1" applyAlignment="1">
      <alignment horizontal="center" vertical="top"/>
    </xf>
    <xf numFmtId="189" fontId="15" fillId="0" borderId="1" xfId="14" applyNumberFormat="1" applyFont="1" applyBorder="1" applyAlignment="1">
      <alignment horizontal="center" vertical="top"/>
    </xf>
    <xf numFmtId="17" fontId="15" fillId="0" borderId="16" xfId="0" applyNumberFormat="1" applyFont="1" applyBorder="1" applyAlignment="1">
      <alignment horizontal="center" vertical="top" wrapText="1"/>
    </xf>
    <xf numFmtId="0" fontId="15" fillId="6" borderId="1" xfId="0" applyFont="1" applyFill="1" applyBorder="1" applyAlignment="1">
      <alignment vertical="top" wrapText="1"/>
    </xf>
    <xf numFmtId="0" fontId="15" fillId="0" borderId="45" xfId="0" applyFont="1" applyBorder="1" applyAlignment="1">
      <alignment horizontal="left" vertical="top" wrapText="1"/>
    </xf>
    <xf numFmtId="41" fontId="15" fillId="0" borderId="4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7" fontId="15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1" fontId="15" fillId="0" borderId="1" xfId="0" applyNumberFormat="1" applyFont="1" applyFill="1" applyBorder="1" applyAlignment="1">
      <alignment horizontal="right" vertical="top"/>
    </xf>
    <xf numFmtId="188" fontId="15" fillId="7" borderId="15" xfId="0" applyNumberFormat="1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top" wrapText="1"/>
    </xf>
    <xf numFmtId="15" fontId="15" fillId="0" borderId="1" xfId="0" applyNumberFormat="1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top"/>
    </xf>
    <xf numFmtId="0" fontId="18" fillId="14" borderId="14" xfId="3" applyFont="1" applyFill="1" applyBorder="1" applyAlignment="1">
      <alignment horizontal="left" vertical="top"/>
    </xf>
    <xf numFmtId="41" fontId="15" fillId="5" borderId="44" xfId="11" applyNumberFormat="1" applyFont="1" applyFill="1" applyBorder="1" applyAlignment="1">
      <alignment horizontal="center" vertical="top" wrapText="1"/>
    </xf>
    <xf numFmtId="0" fontId="15" fillId="5" borderId="44" xfId="0" applyFont="1" applyFill="1" applyBorder="1" applyAlignment="1">
      <alignment vertical="top"/>
    </xf>
    <xf numFmtId="0" fontId="15" fillId="5" borderId="44" xfId="0" applyFont="1" applyFill="1" applyBorder="1" applyAlignment="1">
      <alignment horizontal="center" vertical="top"/>
    </xf>
    <xf numFmtId="41" fontId="15" fillId="0" borderId="1" xfId="0" applyNumberFormat="1" applyFont="1" applyBorder="1" applyAlignment="1">
      <alignment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7" borderId="35" xfId="0" applyFont="1" applyFill="1" applyBorder="1" applyAlignment="1">
      <alignment horizontal="center" vertical="top" wrapText="1"/>
    </xf>
    <xf numFmtId="41" fontId="15" fillId="5" borderId="1" xfId="4" applyNumberFormat="1" applyFont="1" applyFill="1" applyBorder="1" applyAlignment="1">
      <alignment horizontal="right" vertical="top" wrapText="1"/>
    </xf>
    <xf numFmtId="189" fontId="15" fillId="0" borderId="1" xfId="14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5" borderId="10" xfId="9" applyNumberFormat="1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12" borderId="7" xfId="3" applyFont="1" applyFill="1" applyBorder="1" applyAlignment="1">
      <alignment horizontal="left" vertical="top" wrapText="1"/>
    </xf>
    <xf numFmtId="0" fontId="15" fillId="12" borderId="35" xfId="0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left" vertical="top" wrapText="1"/>
    </xf>
    <xf numFmtId="0" fontId="15" fillId="14" borderId="35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/>
    </xf>
    <xf numFmtId="41" fontId="15" fillId="5" borderId="1" xfId="0" applyNumberFormat="1" applyFont="1" applyFill="1" applyBorder="1" applyAlignment="1">
      <alignment vertical="top" wrapText="1"/>
    </xf>
    <xf numFmtId="41" fontId="15" fillId="0" borderId="44" xfId="9" applyNumberFormat="1" applyFont="1" applyFill="1" applyBorder="1" applyAlignment="1">
      <alignment horizontal="center" vertical="top"/>
    </xf>
    <xf numFmtId="41" fontId="15" fillId="0" borderId="44" xfId="0" applyNumberFormat="1" applyFont="1" applyFill="1" applyBorder="1" applyAlignment="1">
      <alignment horizontal="right" vertical="top"/>
    </xf>
    <xf numFmtId="49" fontId="15" fillId="0" borderId="4" xfId="0" applyNumberFormat="1" applyFont="1" applyBorder="1" applyAlignment="1">
      <alignment horizontal="left" vertical="top" wrapText="1"/>
    </xf>
    <xf numFmtId="17" fontId="15" fillId="7" borderId="1" xfId="0" applyNumberFormat="1" applyFont="1" applyFill="1" applyBorder="1" applyAlignment="1">
      <alignment horizontal="center" vertical="top"/>
    </xf>
    <xf numFmtId="0" fontId="15" fillId="9" borderId="36" xfId="0" applyFont="1" applyFill="1" applyBorder="1" applyAlignment="1">
      <alignment horizontal="center" vertical="top" wrapText="1"/>
    </xf>
    <xf numFmtId="0" fontId="15" fillId="9" borderId="35" xfId="0" applyFont="1" applyFill="1" applyBorder="1" applyAlignment="1">
      <alignment horizontal="center" vertical="top" wrapText="1"/>
    </xf>
    <xf numFmtId="0" fontId="18" fillId="16" borderId="41" xfId="3" applyFont="1" applyFill="1" applyBorder="1" applyAlignment="1">
      <alignment horizontal="left" vertical="top" wrapText="1"/>
    </xf>
    <xf numFmtId="0" fontId="18" fillId="16" borderId="43" xfId="0" applyFont="1" applyFill="1" applyBorder="1" applyAlignment="1">
      <alignment horizontal="center" vertical="top" wrapText="1"/>
    </xf>
    <xf numFmtId="0" fontId="18" fillId="10" borderId="13" xfId="3" applyFont="1" applyFill="1" applyBorder="1" applyAlignment="1">
      <alignment horizontal="left" vertical="top"/>
    </xf>
    <xf numFmtId="0" fontId="18" fillId="10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center" vertical="top" wrapText="1"/>
    </xf>
    <xf numFmtId="0" fontId="18" fillId="7" borderId="13" xfId="3" applyFont="1" applyFill="1" applyBorder="1" applyAlignment="1">
      <alignment vertical="top"/>
    </xf>
    <xf numFmtId="0" fontId="18" fillId="7" borderId="1" xfId="0" applyFont="1" applyFill="1" applyBorder="1" applyAlignment="1">
      <alignment horizontal="left" vertical="top" wrapText="1"/>
    </xf>
    <xf numFmtId="0" fontId="18" fillId="7" borderId="13" xfId="3" applyFont="1" applyFill="1" applyBorder="1" applyAlignment="1">
      <alignment vertical="top" wrapText="1"/>
    </xf>
    <xf numFmtId="17" fontId="15" fillId="5" borderId="4" xfId="0" applyNumberFormat="1" applyFont="1" applyFill="1" applyBorder="1" applyAlignment="1">
      <alignment horizontal="center" vertical="top"/>
    </xf>
    <xf numFmtId="0" fontId="18" fillId="10" borderId="39" xfId="0" applyFont="1" applyFill="1" applyBorder="1" applyAlignment="1">
      <alignment horizontal="center" vertical="top" wrapText="1"/>
    </xf>
    <xf numFmtId="0" fontId="18" fillId="7" borderId="13" xfId="3" applyFont="1" applyFill="1" applyBorder="1" applyAlignment="1">
      <alignment wrapText="1"/>
    </xf>
    <xf numFmtId="49" fontId="15" fillId="5" borderId="47" xfId="9" applyNumberFormat="1" applyFont="1" applyFill="1" applyBorder="1" applyAlignment="1">
      <alignment horizontal="left" vertical="top" wrapText="1"/>
    </xf>
    <xf numFmtId="0" fontId="15" fillId="5" borderId="17" xfId="0" applyFont="1" applyFill="1" applyBorder="1" applyAlignment="1">
      <alignment vertical="top" wrapText="1"/>
    </xf>
    <xf numFmtId="17" fontId="15" fillId="5" borderId="17" xfId="0" applyNumberFormat="1" applyFont="1" applyFill="1" applyBorder="1" applyAlignment="1">
      <alignment horizontal="center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17" fontId="15" fillId="0" borderId="2" xfId="0" applyNumberFormat="1" applyFont="1" applyBorder="1" applyAlignment="1">
      <alignment horizontal="center" vertical="top"/>
    </xf>
    <xf numFmtId="49" fontId="15" fillId="5" borderId="10" xfId="0" applyNumberFormat="1" applyFont="1" applyFill="1" applyBorder="1" applyAlignment="1">
      <alignment vertical="top" wrapText="1"/>
    </xf>
    <xf numFmtId="0" fontId="15" fillId="5" borderId="4" xfId="14" applyNumberFormat="1" applyFont="1" applyFill="1" applyBorder="1" applyAlignment="1">
      <alignment horizontal="center" vertical="top"/>
    </xf>
    <xf numFmtId="0" fontId="18" fillId="10" borderId="13" xfId="3" applyFont="1" applyFill="1" applyBorder="1" applyAlignment="1">
      <alignment horizontal="left"/>
    </xf>
    <xf numFmtId="49" fontId="15" fillId="0" borderId="13" xfId="9" applyNumberFormat="1" applyFont="1" applyFill="1" applyBorder="1" applyAlignment="1">
      <alignment vertical="top"/>
    </xf>
    <xf numFmtId="0" fontId="15" fillId="0" borderId="0" xfId="0" applyFont="1" applyAlignment="1">
      <alignment wrapText="1"/>
    </xf>
    <xf numFmtId="0" fontId="18" fillId="10" borderId="13" xfId="3" applyFont="1" applyFill="1" applyBorder="1"/>
    <xf numFmtId="49" fontId="15" fillId="5" borderId="12" xfId="0" applyNumberFormat="1" applyFont="1" applyFill="1" applyBorder="1" applyAlignment="1">
      <alignment vertical="top" wrapText="1"/>
    </xf>
    <xf numFmtId="17" fontId="15" fillId="5" borderId="3" xfId="0" applyNumberFormat="1" applyFont="1" applyFill="1" applyBorder="1" applyAlignment="1">
      <alignment horizontal="center" vertical="top"/>
    </xf>
    <xf numFmtId="41" fontId="15" fillId="0" borderId="1" xfId="0" applyNumberFormat="1" applyFont="1" applyBorder="1" applyAlignment="1">
      <alignment horizontal="right" vertical="top"/>
    </xf>
    <xf numFmtId="0" fontId="15" fillId="12" borderId="1" xfId="0" applyFont="1" applyFill="1" applyBorder="1" applyAlignment="1">
      <alignment horizontal="center" vertical="top" wrapText="1"/>
    </xf>
    <xf numFmtId="0" fontId="15" fillId="0" borderId="44" xfId="0" applyFont="1" applyBorder="1" applyAlignment="1">
      <alignment horizontal="left" vertical="top"/>
    </xf>
    <xf numFmtId="41" fontId="15" fillId="0" borderId="44" xfId="11" applyNumberFormat="1" applyFont="1" applyBorder="1" applyAlignment="1">
      <alignment horizontal="center" vertical="top"/>
    </xf>
    <xf numFmtId="0" fontId="18" fillId="7" borderId="7" xfId="3" applyFont="1" applyFill="1" applyBorder="1" applyAlignment="1">
      <alignment wrapText="1"/>
    </xf>
    <xf numFmtId="0" fontId="18" fillId="9" borderId="4" xfId="0" applyFont="1" applyFill="1" applyBorder="1" applyAlignment="1">
      <alignment vertical="top"/>
    </xf>
    <xf numFmtId="0" fontId="18" fillId="14" borderId="13" xfId="3" applyFont="1" applyFill="1" applyBorder="1" applyAlignment="1">
      <alignment horizontal="left" vertical="top"/>
    </xf>
    <xf numFmtId="0" fontId="15" fillId="5" borderId="44" xfId="0" applyFont="1" applyFill="1" applyBorder="1" applyAlignment="1">
      <alignment horizontal="left" vertical="top" wrapText="1"/>
    </xf>
    <xf numFmtId="0" fontId="15" fillId="5" borderId="44" xfId="0" applyFont="1" applyFill="1" applyBorder="1" applyAlignment="1">
      <alignment horizontal="center" vertical="top" wrapText="1"/>
    </xf>
    <xf numFmtId="0" fontId="15" fillId="5" borderId="17" xfId="0" applyFont="1" applyFill="1" applyBorder="1" applyAlignment="1">
      <alignment horizontal="left" vertical="top" wrapText="1"/>
    </xf>
    <xf numFmtId="0" fontId="15" fillId="0" borderId="33" xfId="0" applyFont="1" applyBorder="1" applyAlignment="1">
      <alignment vertical="top"/>
    </xf>
    <xf numFmtId="0" fontId="15" fillId="0" borderId="33" xfId="0" applyFont="1" applyBorder="1"/>
    <xf numFmtId="0" fontId="9" fillId="0" borderId="16" xfId="0" applyFont="1" applyBorder="1" applyAlignment="1">
      <alignment horizontal="center" vertical="top"/>
    </xf>
    <xf numFmtId="49" fontId="15" fillId="0" borderId="47" xfId="9" applyNumberFormat="1" applyFont="1" applyFill="1" applyBorder="1" applyAlignment="1">
      <alignment horizontal="left" vertical="top" wrapText="1"/>
    </xf>
    <xf numFmtId="41" fontId="18" fillId="0" borderId="17" xfId="0" applyNumberFormat="1" applyFont="1" applyBorder="1" applyAlignment="1">
      <alignment vertical="top"/>
    </xf>
    <xf numFmtId="41" fontId="15" fillId="0" borderId="1" xfId="0" applyNumberFormat="1" applyFont="1" applyFill="1" applyBorder="1" applyAlignment="1">
      <alignment vertical="top"/>
    </xf>
    <xf numFmtId="0" fontId="15" fillId="0" borderId="1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 wrapText="1"/>
    </xf>
    <xf numFmtId="17" fontId="15" fillId="0" borderId="1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49" fontId="15" fillId="0" borderId="13" xfId="11" applyNumberFormat="1" applyFont="1" applyFill="1" applyBorder="1" applyAlignment="1">
      <alignment vertical="top" wrapText="1"/>
    </xf>
    <xf numFmtId="0" fontId="15" fillId="0" borderId="13" xfId="9" applyFont="1" applyFill="1" applyBorder="1" applyAlignment="1">
      <alignment vertical="top" wrapText="1"/>
    </xf>
    <xf numFmtId="3" fontId="15" fillId="5" borderId="1" xfId="0" applyNumberFormat="1" applyFont="1" applyFill="1" applyBorder="1" applyAlignment="1">
      <alignment horizontal="right" vertical="top"/>
    </xf>
    <xf numFmtId="0" fontId="15" fillId="0" borderId="3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16" applyNumberFormat="1" applyFont="1" applyFill="1" applyBorder="1" applyAlignment="1">
      <alignment horizontal="right" vertical="top"/>
    </xf>
    <xf numFmtId="43" fontId="15" fillId="0" borderId="1" xfId="2" applyFont="1" applyFill="1" applyBorder="1" applyAlignment="1">
      <alignment horizontal="right" vertical="top"/>
    </xf>
    <xf numFmtId="0" fontId="15" fillId="0" borderId="1" xfId="0" applyFont="1" applyBorder="1" applyAlignment="1">
      <alignment horizontal="right" vertical="top" wrapText="1"/>
    </xf>
    <xf numFmtId="43" fontId="15" fillId="0" borderId="1" xfId="11" applyFont="1" applyFill="1" applyBorder="1" applyAlignment="1">
      <alignment horizontal="right" vertical="top"/>
    </xf>
    <xf numFmtId="49" fontId="15" fillId="0" borderId="12" xfId="0" applyNumberFormat="1" applyFont="1" applyBorder="1" applyAlignment="1">
      <alignment horizontal="left" vertical="top" wrapText="1"/>
    </xf>
    <xf numFmtId="0" fontId="15" fillId="9" borderId="4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right" vertical="top"/>
    </xf>
    <xf numFmtId="0" fontId="15" fillId="0" borderId="0" xfId="0" applyFont="1"/>
    <xf numFmtId="0" fontId="15" fillId="5" borderId="4" xfId="0" applyFont="1" applyFill="1" applyBorder="1" applyAlignment="1">
      <alignment horizontal="center" vertical="top"/>
    </xf>
    <xf numFmtId="0" fontId="15" fillId="0" borderId="2" xfId="14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vertical="top"/>
    </xf>
    <xf numFmtId="0" fontId="18" fillId="9" borderId="4" xfId="0" applyFont="1" applyFill="1" applyBorder="1" applyAlignment="1">
      <alignment horizontal="left" vertical="top"/>
    </xf>
    <xf numFmtId="0" fontId="16" fillId="5" borderId="16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15" fontId="15" fillId="0" borderId="1" xfId="0" applyNumberFormat="1" applyFont="1" applyFill="1" applyBorder="1" applyAlignment="1">
      <alignment horizontal="left" vertical="top" wrapText="1"/>
    </xf>
    <xf numFmtId="15" fontId="15" fillId="5" borderId="1" xfId="0" applyNumberFormat="1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top" wrapText="1"/>
    </xf>
    <xf numFmtId="0" fontId="15" fillId="5" borderId="16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15" fillId="5" borderId="4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41" fontId="15" fillId="0" borderId="1" xfId="0" applyNumberFormat="1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wrapText="1"/>
    </xf>
    <xf numFmtId="0" fontId="15" fillId="0" borderId="1" xfId="16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49" fontId="18" fillId="7" borderId="1" xfId="0" applyNumberFormat="1" applyFont="1" applyFill="1" applyBorder="1" applyAlignment="1">
      <alignment horizontal="left" vertical="top" wrapText="1"/>
    </xf>
    <xf numFmtId="49" fontId="18" fillId="10" borderId="1" xfId="0" applyNumberFormat="1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189" fontId="15" fillId="0" borderId="1" xfId="2" applyNumberFormat="1" applyFont="1" applyBorder="1" applyAlignment="1">
      <alignment vertical="top"/>
    </xf>
    <xf numFmtId="0" fontId="15" fillId="4" borderId="0" xfId="0" applyFont="1" applyFill="1"/>
    <xf numFmtId="0" fontId="18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5" fillId="11" borderId="0" xfId="0" applyFont="1" applyFill="1"/>
    <xf numFmtId="0" fontId="18" fillId="11" borderId="8" xfId="0" applyFont="1" applyFill="1" applyBorder="1" applyAlignment="1">
      <alignment horizontal="center" vertical="top" wrapText="1"/>
    </xf>
    <xf numFmtId="0" fontId="18" fillId="11" borderId="4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5" fillId="12" borderId="1" xfId="0" applyFont="1" applyFill="1" applyBorder="1" applyAlignment="1">
      <alignment vertical="top"/>
    </xf>
    <xf numFmtId="41" fontId="18" fillId="12" borderId="4" xfId="0" applyNumberFormat="1" applyFont="1" applyFill="1" applyBorder="1" applyAlignment="1">
      <alignment horizontal="center" vertical="top"/>
    </xf>
    <xf numFmtId="0" fontId="18" fillId="12" borderId="4" xfId="0" applyFont="1" applyFill="1" applyBorder="1" applyAlignment="1">
      <alignment horizontal="center" vertical="top"/>
    </xf>
    <xf numFmtId="0" fontId="15" fillId="12" borderId="4" xfId="0" applyFont="1" applyFill="1" applyBorder="1" applyAlignment="1">
      <alignment horizontal="center" vertical="top"/>
    </xf>
    <xf numFmtId="0" fontId="15" fillId="8" borderId="0" xfId="0" applyFont="1" applyFill="1" applyAlignment="1">
      <alignment vertical="top"/>
    </xf>
    <xf numFmtId="0" fontId="15" fillId="10" borderId="1" xfId="0" applyFont="1" applyFill="1" applyBorder="1"/>
    <xf numFmtId="0" fontId="15" fillId="10" borderId="0" xfId="0" applyFont="1" applyFill="1"/>
    <xf numFmtId="0" fontId="15" fillId="1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vertical="top"/>
    </xf>
    <xf numFmtId="0" fontId="15" fillId="7" borderId="1" xfId="0" applyFont="1" applyFill="1" applyBorder="1" applyAlignment="1">
      <alignment horizontal="left" vertical="top"/>
    </xf>
    <xf numFmtId="0" fontId="18" fillId="3" borderId="0" xfId="0" applyFont="1" applyFill="1" applyAlignment="1">
      <alignment vertical="top"/>
    </xf>
    <xf numFmtId="0" fontId="18" fillId="5" borderId="1" xfId="0" applyFont="1" applyFill="1" applyBorder="1" applyAlignment="1">
      <alignment vertical="top"/>
    </xf>
    <xf numFmtId="0" fontId="15" fillId="0" borderId="17" xfId="0" applyFont="1" applyBorder="1" applyAlignment="1">
      <alignment horizontal="center" vertical="top"/>
    </xf>
    <xf numFmtId="0" fontId="18" fillId="5" borderId="0" xfId="0" applyFont="1" applyFill="1" applyAlignment="1">
      <alignment vertical="top"/>
    </xf>
    <xf numFmtId="189" fontId="15" fillId="0" borderId="1" xfId="2" applyNumberFormat="1" applyFont="1" applyFill="1" applyBorder="1" applyAlignment="1">
      <alignment vertical="top"/>
    </xf>
    <xf numFmtId="1" fontId="15" fillId="0" borderId="1" xfId="0" applyNumberFormat="1" applyFont="1" applyFill="1" applyBorder="1" applyAlignment="1">
      <alignment vertical="top" wrapText="1"/>
    </xf>
    <xf numFmtId="0" fontId="15" fillId="7" borderId="1" xfId="0" applyFont="1" applyFill="1" applyBorder="1" applyAlignment="1">
      <alignment vertical="top"/>
    </xf>
    <xf numFmtId="0" fontId="15" fillId="0" borderId="32" xfId="0" applyFont="1" applyBorder="1" applyAlignment="1">
      <alignment vertical="top"/>
    </xf>
    <xf numFmtId="3" fontId="15" fillId="0" borderId="1" xfId="0" applyNumberFormat="1" applyFont="1" applyFill="1" applyBorder="1" applyAlignment="1">
      <alignment vertical="top"/>
    </xf>
    <xf numFmtId="0" fontId="15" fillId="0" borderId="2" xfId="0" applyFont="1" applyBorder="1" applyAlignment="1">
      <alignment horizontal="center" vertical="top"/>
    </xf>
    <xf numFmtId="0" fontId="15" fillId="0" borderId="46" xfId="0" applyFont="1" applyBorder="1" applyAlignment="1">
      <alignment horizontal="center" vertical="top"/>
    </xf>
    <xf numFmtId="17" fontId="15" fillId="0" borderId="44" xfId="0" applyNumberFormat="1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top" wrapText="1"/>
    </xf>
    <xf numFmtId="17" fontId="15" fillId="0" borderId="29" xfId="0" applyNumberFormat="1" applyFont="1" applyBorder="1" applyAlignment="1">
      <alignment horizontal="center" vertical="top"/>
    </xf>
    <xf numFmtId="49" fontId="15" fillId="0" borderId="29" xfId="0" applyNumberFormat="1" applyFont="1" applyBorder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 wrapText="1"/>
    </xf>
    <xf numFmtId="189" fontId="15" fillId="0" borderId="44" xfId="2" applyNumberFormat="1" applyFont="1" applyBorder="1" applyAlignment="1">
      <alignment horizontal="center" vertical="top"/>
    </xf>
    <xf numFmtId="0" fontId="15" fillId="0" borderId="44" xfId="0" applyFont="1" applyBorder="1" applyAlignment="1">
      <alignment horizontal="left" vertical="top" wrapText="1"/>
    </xf>
    <xf numFmtId="0" fontId="15" fillId="0" borderId="44" xfId="0" applyFont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4" xfId="0" applyFont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/>
    </xf>
    <xf numFmtId="41" fontId="15" fillId="0" borderId="44" xfId="0" applyNumberFormat="1" applyFont="1" applyFill="1" applyBorder="1" applyAlignment="1">
      <alignment vertical="top"/>
    </xf>
    <xf numFmtId="0" fontId="15" fillId="0" borderId="44" xfId="0" applyFont="1" applyBorder="1" applyAlignment="1">
      <alignment horizontal="right" vertical="top"/>
    </xf>
    <xf numFmtId="0" fontId="15" fillId="0" borderId="16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/>
    </xf>
    <xf numFmtId="0" fontId="15" fillId="5" borderId="1" xfId="0" applyFont="1" applyFill="1" applyBorder="1" applyAlignment="1">
      <alignment horizontal="left" vertical="top"/>
    </xf>
    <xf numFmtId="189" fontId="18" fillId="7" borderId="1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5" fillId="5" borderId="1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8" fillId="5" borderId="44" xfId="0" applyFont="1" applyFill="1" applyBorder="1" applyAlignment="1">
      <alignment vertical="top"/>
    </xf>
    <xf numFmtId="189" fontId="15" fillId="0" borderId="44" xfId="2" applyNumberFormat="1" applyFont="1" applyBorder="1" applyAlignment="1">
      <alignment vertical="top"/>
    </xf>
    <xf numFmtId="0" fontId="15" fillId="0" borderId="44" xfId="0" applyFont="1" applyBorder="1" applyAlignment="1">
      <alignment horizontal="center" vertical="top"/>
    </xf>
    <xf numFmtId="17" fontId="15" fillId="0" borderId="16" xfId="0" applyNumberFormat="1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center" vertical="top" wrapText="1"/>
    </xf>
    <xf numFmtId="0" fontId="15" fillId="0" borderId="44" xfId="0" applyFont="1" applyFill="1" applyBorder="1" applyAlignment="1">
      <alignment vertical="top"/>
    </xf>
    <xf numFmtId="41" fontId="15" fillId="0" borderId="44" xfId="0" applyNumberFormat="1" applyFont="1" applyBorder="1" applyAlignment="1">
      <alignment vertical="top"/>
    </xf>
    <xf numFmtId="189" fontId="15" fillId="0" borderId="44" xfId="2" applyNumberFormat="1" applyFont="1" applyFill="1" applyBorder="1" applyAlignment="1">
      <alignment vertical="top"/>
    </xf>
    <xf numFmtId="0" fontId="15" fillId="0" borderId="44" xfId="0" applyFont="1" applyFill="1" applyBorder="1" applyAlignment="1">
      <alignment vertical="top" wrapText="1"/>
    </xf>
    <xf numFmtId="41" fontId="15" fillId="0" borderId="44" xfId="0" applyNumberFormat="1" applyFont="1" applyBorder="1" applyAlignment="1">
      <alignment vertical="top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41" fontId="15" fillId="5" borderId="44" xfId="0" applyNumberFormat="1" applyFont="1" applyFill="1" applyBorder="1" applyAlignment="1">
      <alignment vertical="top" wrapText="1"/>
    </xf>
    <xf numFmtId="0" fontId="15" fillId="0" borderId="4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5" borderId="14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49" fontId="15" fillId="0" borderId="13" xfId="0" applyNumberFormat="1" applyFont="1" applyBorder="1" applyAlignment="1">
      <alignment horizontal="left" vertical="top"/>
    </xf>
    <xf numFmtId="0" fontId="18" fillId="10" borderId="0" xfId="3" applyFont="1" applyFill="1" applyBorder="1"/>
    <xf numFmtId="0" fontId="18" fillId="1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18" fillId="4" borderId="2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5" fillId="11" borderId="4" xfId="0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 vertical="top" wrapText="1"/>
    </xf>
    <xf numFmtId="0" fontId="18" fillId="10" borderId="13" xfId="0" applyFont="1" applyFill="1" applyBorder="1" applyAlignment="1">
      <alignment vertical="center"/>
    </xf>
    <xf numFmtId="0" fontId="18" fillId="10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wrapText="1"/>
    </xf>
    <xf numFmtId="0" fontId="15" fillId="10" borderId="4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 vertical="top"/>
    </xf>
    <xf numFmtId="0" fontId="18" fillId="7" borderId="1" xfId="0" applyFont="1" applyFill="1" applyBorder="1" applyAlignment="1">
      <alignment horizontal="center" vertical="top"/>
    </xf>
    <xf numFmtId="0" fontId="15" fillId="5" borderId="32" xfId="0" applyFont="1" applyFill="1" applyBorder="1" applyAlignment="1">
      <alignment vertical="top"/>
    </xf>
    <xf numFmtId="0" fontId="15" fillId="5" borderId="33" xfId="0" applyFont="1" applyFill="1" applyBorder="1" applyAlignment="1">
      <alignment vertical="top"/>
    </xf>
    <xf numFmtId="0" fontId="15" fillId="0" borderId="1" xfId="0" quotePrefix="1" applyFont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7" xfId="0" quotePrefix="1" applyFont="1" applyFill="1" applyBorder="1" applyAlignment="1">
      <alignment vertical="top" wrapText="1"/>
    </xf>
    <xf numFmtId="49" fontId="15" fillId="0" borderId="7" xfId="9" applyNumberFormat="1" applyFont="1" applyFill="1" applyBorder="1" applyAlignment="1">
      <alignment horizontal="left" vertical="top" wrapText="1"/>
    </xf>
    <xf numFmtId="17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6" fillId="5" borderId="33" xfId="0" applyFont="1" applyFill="1" applyBorder="1" applyAlignment="1">
      <alignment vertical="top"/>
    </xf>
    <xf numFmtId="49" fontId="15" fillId="0" borderId="44" xfId="0" applyNumberFormat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17" fontId="18" fillId="7" borderId="1" xfId="0" applyNumberFormat="1" applyFont="1" applyFill="1" applyBorder="1" applyAlignment="1">
      <alignment horizontal="center" vertical="top"/>
    </xf>
    <xf numFmtId="0" fontId="18" fillId="17" borderId="1" xfId="0" applyFont="1" applyFill="1" applyBorder="1"/>
    <xf numFmtId="0" fontId="18" fillId="17" borderId="1" xfId="0" applyFont="1" applyFill="1" applyBorder="1" applyAlignment="1">
      <alignment horizontal="center"/>
    </xf>
    <xf numFmtId="0" fontId="18" fillId="17" borderId="1" xfId="0" applyFont="1" applyFill="1" applyBorder="1" applyAlignment="1">
      <alignment wrapText="1"/>
    </xf>
    <xf numFmtId="0" fontId="18" fillId="0" borderId="0" xfId="0" applyFont="1"/>
    <xf numFmtId="0" fontId="15" fillId="0" borderId="0" xfId="0" applyFont="1" applyBorder="1" applyAlignment="1">
      <alignment horizontal="center" vertical="top"/>
    </xf>
    <xf numFmtId="0" fontId="18" fillId="12" borderId="15" xfId="0" applyFont="1" applyFill="1" applyBorder="1" applyAlignment="1">
      <alignment horizontal="center" vertical="top"/>
    </xf>
    <xf numFmtId="0" fontId="18" fillId="10" borderId="15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vertical="center"/>
    </xf>
    <xf numFmtId="0" fontId="18" fillId="7" borderId="15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8" fillId="7" borderId="14" xfId="3" applyFont="1" applyFill="1" applyBorder="1" applyAlignment="1">
      <alignment horizontal="right" vertical="top"/>
    </xf>
    <xf numFmtId="0" fontId="15" fillId="5" borderId="15" xfId="0" applyFont="1" applyFill="1" applyBorder="1" applyAlignment="1">
      <alignment horizontal="left" vertical="top"/>
    </xf>
    <xf numFmtId="0" fontId="15" fillId="7" borderId="15" xfId="0" applyFont="1" applyFill="1" applyBorder="1" applyAlignment="1">
      <alignment horizontal="left" vertical="top"/>
    </xf>
    <xf numFmtId="0" fontId="15" fillId="5" borderId="52" xfId="0" applyFont="1" applyFill="1" applyBorder="1" applyAlignment="1">
      <alignment horizontal="left" vertical="top"/>
    </xf>
    <xf numFmtId="0" fontId="15" fillId="0" borderId="15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left" vertical="top"/>
    </xf>
    <xf numFmtId="188" fontId="18" fillId="7" borderId="15" xfId="0" applyNumberFormat="1" applyFont="1" applyFill="1" applyBorder="1" applyAlignment="1">
      <alignment horizontal="left" vertical="top" wrapText="1"/>
    </xf>
    <xf numFmtId="0" fontId="18" fillId="17" borderId="15" xfId="0" applyFont="1" applyFill="1" applyBorder="1" applyAlignment="1">
      <alignment horizontal="center" vertical="top"/>
    </xf>
    <xf numFmtId="0" fontId="18" fillId="17" borderId="13" xfId="0" applyFont="1" applyFill="1" applyBorder="1" applyAlignment="1">
      <alignment horizontal="center"/>
    </xf>
    <xf numFmtId="188" fontId="15" fillId="5" borderId="14" xfId="11" applyNumberFormat="1" applyFont="1" applyFill="1" applyBorder="1" applyAlignment="1">
      <alignment horizontal="center" vertical="top" wrapText="1"/>
    </xf>
    <xf numFmtId="188" fontId="15" fillId="0" borderId="14" xfId="0" applyNumberFormat="1" applyFont="1" applyBorder="1" applyAlignment="1">
      <alignment horizontal="center" vertical="top"/>
    </xf>
    <xf numFmtId="188" fontId="15" fillId="0" borderId="14" xfId="11" applyNumberFormat="1" applyFont="1" applyFill="1" applyBorder="1" applyAlignment="1">
      <alignment horizontal="center" vertical="top" wrapText="1"/>
    </xf>
    <xf numFmtId="188" fontId="15" fillId="0" borderId="14" xfId="0" applyNumberFormat="1" applyFont="1" applyBorder="1" applyAlignment="1">
      <alignment horizontal="center" vertical="top" wrapText="1"/>
    </xf>
    <xf numFmtId="188" fontId="15" fillId="0" borderId="14" xfId="0" applyNumberFormat="1" applyFont="1" applyFill="1" applyBorder="1" applyAlignment="1">
      <alignment horizontal="center" vertical="top" wrapText="1"/>
    </xf>
    <xf numFmtId="188" fontId="15" fillId="5" borderId="14" xfId="0" applyNumberFormat="1" applyFont="1" applyFill="1" applyBorder="1" applyAlignment="1">
      <alignment horizontal="center" vertical="top" wrapText="1"/>
    </xf>
    <xf numFmtId="0" fontId="15" fillId="5" borderId="13" xfId="9" applyFont="1" applyFill="1" applyBorder="1" applyAlignment="1">
      <alignment vertical="top" wrapText="1"/>
    </xf>
    <xf numFmtId="189" fontId="15" fillId="0" borderId="13" xfId="11" applyNumberFormat="1" applyFont="1" applyFill="1" applyBorder="1" applyAlignment="1">
      <alignment vertical="top" wrapText="1"/>
    </xf>
    <xf numFmtId="188" fontId="15" fillId="0" borderId="14" xfId="0" applyNumberFormat="1" applyFont="1" applyFill="1" applyBorder="1" applyAlignment="1">
      <alignment horizontal="center" vertical="top"/>
    </xf>
    <xf numFmtId="49" fontId="15" fillId="0" borderId="13" xfId="9" applyNumberFormat="1" applyFont="1" applyFill="1" applyBorder="1" applyAlignment="1">
      <alignment horizontal="left" vertical="top"/>
    </xf>
    <xf numFmtId="188" fontId="15" fillId="0" borderId="53" xfId="0" applyNumberFormat="1" applyFont="1" applyFill="1" applyBorder="1" applyAlignment="1">
      <alignment horizontal="center" vertical="top"/>
    </xf>
    <xf numFmtId="188" fontId="15" fillId="0" borderId="6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vertical="top"/>
    </xf>
    <xf numFmtId="0" fontId="15" fillId="0" borderId="13" xfId="0" applyFont="1" applyBorder="1" applyAlignment="1">
      <alignment horizontal="left" vertical="top"/>
    </xf>
    <xf numFmtId="49" fontId="15" fillId="0" borderId="13" xfId="13" applyNumberFormat="1" applyFont="1" applyFill="1" applyBorder="1" applyAlignment="1">
      <alignment horizontal="left" vertical="top" wrapText="1"/>
    </xf>
    <xf numFmtId="49" fontId="15" fillId="0" borderId="13" xfId="12" applyNumberFormat="1" applyFont="1" applyFill="1" applyBorder="1" applyAlignment="1">
      <alignment vertical="top" wrapText="1"/>
    </xf>
    <xf numFmtId="49" fontId="15" fillId="0" borderId="13" xfId="4" applyNumberFormat="1" applyFont="1" applyFill="1" applyBorder="1" applyAlignment="1">
      <alignment vertical="top" wrapText="1"/>
    </xf>
    <xf numFmtId="188" fontId="15" fillId="0" borderId="32" xfId="0" applyNumberFormat="1" applyFont="1" applyBorder="1" applyAlignment="1">
      <alignment horizontal="center" vertical="top" wrapText="1"/>
    </xf>
    <xf numFmtId="49" fontId="15" fillId="0" borderId="32" xfId="9" applyNumberFormat="1" applyFont="1" applyFill="1" applyBorder="1" applyAlignment="1">
      <alignment vertical="top" wrapText="1"/>
    </xf>
    <xf numFmtId="188" fontId="15" fillId="0" borderId="33" xfId="0" applyNumberFormat="1" applyFont="1" applyBorder="1" applyAlignment="1">
      <alignment horizontal="center" vertical="top" wrapText="1"/>
    </xf>
    <xf numFmtId="188" fontId="15" fillId="0" borderId="6" xfId="0" applyNumberFormat="1" applyFont="1" applyBorder="1" applyAlignment="1">
      <alignment horizontal="center" vertical="top"/>
    </xf>
    <xf numFmtId="49" fontId="15" fillId="2" borderId="13" xfId="3" applyNumberFormat="1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vertical="top"/>
    </xf>
    <xf numFmtId="0" fontId="18" fillId="17" borderId="14" xfId="0" applyFont="1" applyFill="1" applyBorder="1" applyAlignment="1">
      <alignment horizontal="center"/>
    </xf>
    <xf numFmtId="0" fontId="15" fillId="0" borderId="0" xfId="0" applyFont="1" applyBorder="1"/>
    <xf numFmtId="188" fontId="15" fillId="0" borderId="54" xfId="0" applyNumberFormat="1" applyFont="1" applyBorder="1" applyAlignment="1">
      <alignment horizontal="center" vertical="top" wrapText="1"/>
    </xf>
    <xf numFmtId="49" fontId="15" fillId="0" borderId="45" xfId="0" applyNumberFormat="1" applyFont="1" applyFill="1" applyBorder="1" applyAlignment="1">
      <alignment vertical="top" wrapText="1"/>
    </xf>
    <xf numFmtId="0" fontId="18" fillId="13" borderId="13" xfId="3" applyFont="1" applyFill="1" applyBorder="1" applyAlignment="1">
      <alignment horizontal="left" vertical="top"/>
    </xf>
    <xf numFmtId="0" fontId="15" fillId="5" borderId="1" xfId="0" applyFont="1" applyFill="1" applyBorder="1"/>
    <xf numFmtId="0" fontId="15" fillId="0" borderId="1" xfId="0" applyNumberFormat="1" applyFont="1" applyBorder="1" applyAlignment="1">
      <alignment horizontal="center" vertical="top" wrapText="1"/>
    </xf>
    <xf numFmtId="0" fontId="18" fillId="13" borderId="14" xfId="3" applyFont="1" applyFill="1" applyBorder="1" applyAlignment="1">
      <alignment horizontal="right"/>
    </xf>
    <xf numFmtId="191" fontId="18" fillId="7" borderId="14" xfId="3" applyNumberFormat="1" applyFont="1" applyFill="1" applyBorder="1" applyAlignment="1">
      <alignment horizontal="right"/>
    </xf>
    <xf numFmtId="188" fontId="15" fillId="6" borderId="14" xfId="0" applyNumberFormat="1" applyFont="1" applyFill="1" applyBorder="1" applyAlignment="1">
      <alignment horizontal="center" vertical="top" wrapText="1"/>
    </xf>
    <xf numFmtId="191" fontId="18" fillId="7" borderId="14" xfId="3" applyNumberFormat="1" applyFont="1" applyFill="1" applyBorder="1" applyAlignment="1">
      <alignment horizontal="right" vertical="top"/>
    </xf>
    <xf numFmtId="0" fontId="15" fillId="5" borderId="13" xfId="0" applyFont="1" applyFill="1" applyBorder="1" applyAlignment="1">
      <alignment horizontal="left" vertical="top" wrapText="1"/>
    </xf>
    <xf numFmtId="188" fontId="18" fillId="13" borderId="15" xfId="0" applyNumberFormat="1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vertical="top"/>
    </xf>
    <xf numFmtId="0" fontId="15" fillId="10" borderId="0" xfId="0" applyFont="1" applyFill="1" applyBorder="1"/>
    <xf numFmtId="0" fontId="18" fillId="10" borderId="14" xfId="3" applyFont="1" applyFill="1" applyBorder="1" applyAlignment="1">
      <alignment horizontal="left" vertical="top"/>
    </xf>
    <xf numFmtId="0" fontId="18" fillId="7" borderId="1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top"/>
    </xf>
    <xf numFmtId="188" fontId="15" fillId="5" borderId="14" xfId="0" applyNumberFormat="1" applyFont="1" applyFill="1" applyBorder="1" applyAlignment="1">
      <alignment horizontal="center" vertical="top"/>
    </xf>
    <xf numFmtId="1" fontId="15" fillId="0" borderId="14" xfId="0" applyNumberFormat="1" applyFont="1" applyFill="1" applyBorder="1" applyAlignment="1">
      <alignment horizontal="center" vertical="top"/>
    </xf>
    <xf numFmtId="0" fontId="15" fillId="7" borderId="14" xfId="0" applyFont="1" applyFill="1" applyBorder="1" applyAlignment="1">
      <alignment horizontal="left" vertical="top"/>
    </xf>
    <xf numFmtId="0" fontId="18" fillId="5" borderId="54" xfId="0" applyFont="1" applyFill="1" applyBorder="1" applyAlignment="1">
      <alignment horizontal="center" vertical="top"/>
    </xf>
    <xf numFmtId="188" fontId="15" fillId="5" borderId="54" xfId="0" applyNumberFormat="1" applyFont="1" applyFill="1" applyBorder="1" applyAlignment="1">
      <alignment horizontal="center" vertical="top"/>
    </xf>
    <xf numFmtId="49" fontId="15" fillId="5" borderId="45" xfId="0" applyNumberFormat="1" applyFont="1" applyFill="1" applyBorder="1" applyAlignment="1">
      <alignment horizontal="left" vertical="top" wrapText="1"/>
    </xf>
    <xf numFmtId="49" fontId="15" fillId="5" borderId="13" xfId="0" applyNumberFormat="1" applyFont="1" applyFill="1" applyBorder="1" applyAlignment="1">
      <alignment vertical="top"/>
    </xf>
    <xf numFmtId="49" fontId="15" fillId="5" borderId="13" xfId="0" applyNumberFormat="1" applyFont="1" applyFill="1" applyBorder="1" applyAlignment="1">
      <alignment horizontal="justify" vertical="top" wrapText="1"/>
    </xf>
    <xf numFmtId="188" fontId="15" fillId="5" borderId="0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justify" vertical="top"/>
    </xf>
    <xf numFmtId="49" fontId="15" fillId="5" borderId="54" xfId="0" applyNumberFormat="1" applyFont="1" applyFill="1" applyBorder="1" applyAlignment="1">
      <alignment vertical="top" wrapText="1"/>
    </xf>
    <xf numFmtId="49" fontId="15" fillId="0" borderId="45" xfId="0" applyNumberFormat="1" applyFont="1" applyBorder="1" applyAlignment="1">
      <alignment horizontal="justify" vertical="top"/>
    </xf>
    <xf numFmtId="49" fontId="16" fillId="0" borderId="34" xfId="0" applyNumberFormat="1" applyFont="1" applyBorder="1" applyAlignment="1">
      <alignment horizontal="left" vertical="top" wrapText="1"/>
    </xf>
    <xf numFmtId="188" fontId="15" fillId="5" borderId="54" xfId="0" applyNumberFormat="1" applyFont="1" applyFill="1" applyBorder="1" applyAlignment="1">
      <alignment horizontal="center" vertical="top" wrapText="1"/>
    </xf>
    <xf numFmtId="188" fontId="16" fillId="5" borderId="33" xfId="0" applyNumberFormat="1" applyFont="1" applyFill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/>
    </xf>
    <xf numFmtId="188" fontId="16" fillId="5" borderId="53" xfId="0" applyNumberFormat="1" applyFont="1" applyFill="1" applyBorder="1" applyAlignment="1">
      <alignment horizontal="center" vertical="top" wrapText="1"/>
    </xf>
    <xf numFmtId="0" fontId="15" fillId="17" borderId="1" xfId="0" applyFont="1" applyFill="1" applyBorder="1"/>
    <xf numFmtId="0" fontId="15" fillId="17" borderId="15" xfId="0" applyFont="1" applyFill="1" applyBorder="1" applyAlignment="1">
      <alignment horizontal="center" vertical="top"/>
    </xf>
    <xf numFmtId="0" fontId="15" fillId="17" borderId="14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41" fontId="18" fillId="17" borderId="1" xfId="0" applyNumberFormat="1" applyFont="1" applyFill="1" applyBorder="1"/>
    <xf numFmtId="49" fontId="15" fillId="0" borderId="45" xfId="0" applyNumberFormat="1" applyFont="1" applyBorder="1" applyAlignment="1">
      <alignment vertical="top" wrapText="1"/>
    </xf>
    <xf numFmtId="0" fontId="18" fillId="11" borderId="13" xfId="3" applyFont="1" applyFill="1" applyBorder="1" applyAlignment="1">
      <alignment horizontal="center"/>
    </xf>
    <xf numFmtId="0" fontId="15" fillId="5" borderId="7" xfId="9" applyFont="1" applyFill="1" applyBorder="1" applyAlignment="1">
      <alignment vertical="top" wrapText="1"/>
    </xf>
    <xf numFmtId="189" fontId="15" fillId="0" borderId="13" xfId="4" applyNumberFormat="1" applyFont="1" applyFill="1" applyBorder="1" applyAlignment="1">
      <alignment horizontal="left" vertical="top" wrapText="1"/>
    </xf>
    <xf numFmtId="188" fontId="18" fillId="7" borderId="14" xfId="0" applyNumberFormat="1" applyFont="1" applyFill="1" applyBorder="1" applyAlignment="1">
      <alignment horizontal="center" vertical="top" wrapText="1"/>
    </xf>
    <xf numFmtId="188" fontId="15" fillId="0" borderId="9" xfId="0" applyNumberFormat="1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/>
    </xf>
    <xf numFmtId="49" fontId="15" fillId="5" borderId="13" xfId="9" applyNumberFormat="1" applyFont="1" applyFill="1" applyBorder="1" applyAlignment="1">
      <alignment vertical="top" wrapText="1"/>
    </xf>
    <xf numFmtId="188" fontId="15" fillId="5" borderId="32" xfId="0" applyNumberFormat="1" applyFont="1" applyFill="1" applyBorder="1" applyAlignment="1">
      <alignment horizontal="center" vertical="top" wrapText="1"/>
    </xf>
    <xf numFmtId="49" fontId="15" fillId="5" borderId="48" xfId="9" applyNumberFormat="1" applyFont="1" applyFill="1" applyBorder="1" applyAlignment="1">
      <alignment vertical="top" wrapText="1"/>
    </xf>
    <xf numFmtId="0" fontId="15" fillId="5" borderId="13" xfId="9" applyFont="1" applyFill="1" applyBorder="1" applyAlignment="1">
      <alignment horizontal="left" vertical="top" wrapText="1"/>
    </xf>
    <xf numFmtId="15" fontId="15" fillId="0" borderId="13" xfId="0" applyNumberFormat="1" applyFont="1" applyBorder="1" applyAlignment="1">
      <alignment horizontal="left" vertical="top" wrapText="1"/>
    </xf>
    <xf numFmtId="188" fontId="15" fillId="5" borderId="53" xfId="0" applyNumberFormat="1" applyFont="1" applyFill="1" applyBorder="1" applyAlignment="1">
      <alignment horizontal="center" vertical="top" wrapText="1"/>
    </xf>
    <xf numFmtId="188" fontId="15" fillId="0" borderId="54" xfId="0" applyNumberFormat="1" applyFont="1" applyFill="1" applyBorder="1" applyAlignment="1">
      <alignment horizontal="center" vertical="top"/>
    </xf>
    <xf numFmtId="49" fontId="15" fillId="0" borderId="45" xfId="9" applyNumberFormat="1" applyFont="1" applyFill="1" applyBorder="1" applyAlignment="1">
      <alignment horizontal="left" vertical="top" wrapText="1"/>
    </xf>
    <xf numFmtId="0" fontId="15" fillId="5" borderId="13" xfId="3" applyFont="1" applyFill="1" applyBorder="1" applyAlignment="1">
      <alignment vertical="top" wrapText="1"/>
    </xf>
    <xf numFmtId="0" fontId="15" fillId="5" borderId="45" xfId="9" applyFont="1" applyFill="1" applyBorder="1" applyAlignment="1">
      <alignment vertical="top" wrapText="1"/>
    </xf>
    <xf numFmtId="188" fontId="15" fillId="5" borderId="14" xfId="3" applyNumberFormat="1" applyFont="1" applyFill="1" applyBorder="1" applyAlignment="1">
      <alignment horizontal="center" vertical="top" wrapText="1"/>
    </xf>
    <xf numFmtId="188" fontId="15" fillId="0" borderId="6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left" vertical="top"/>
    </xf>
    <xf numFmtId="49" fontId="16" fillId="5" borderId="34" xfId="9" applyNumberFormat="1" applyFont="1" applyFill="1" applyBorder="1" applyAlignment="1">
      <alignment horizontal="left" vertical="top" wrapText="1"/>
    </xf>
    <xf numFmtId="49" fontId="16" fillId="5" borderId="47" xfId="9" applyNumberFormat="1" applyFont="1" applyFill="1" applyBorder="1" applyAlignment="1">
      <alignment horizontal="left" vertical="top" wrapText="1"/>
    </xf>
    <xf numFmtId="49" fontId="15" fillId="5" borderId="13" xfId="13" applyNumberFormat="1" applyFont="1" applyFill="1" applyBorder="1" applyAlignment="1">
      <alignment horizontal="left" vertical="top" wrapText="1"/>
    </xf>
    <xf numFmtId="0" fontId="15" fillId="5" borderId="12" xfId="9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/>
    </xf>
    <xf numFmtId="188" fontId="15" fillId="0" borderId="54" xfId="0" applyNumberFormat="1" applyFont="1" applyFill="1" applyBorder="1" applyAlignment="1">
      <alignment horizontal="center" vertical="top" wrapText="1"/>
    </xf>
    <xf numFmtId="49" fontId="15" fillId="0" borderId="45" xfId="9" applyNumberFormat="1" applyFont="1" applyFill="1" applyBorder="1" applyAlignment="1">
      <alignment vertical="top" wrapText="1"/>
    </xf>
    <xf numFmtId="49" fontId="16" fillId="0" borderId="34" xfId="9" applyNumberFormat="1" applyFont="1" applyFill="1" applyBorder="1" applyAlignment="1">
      <alignment vertical="top" wrapText="1"/>
    </xf>
    <xf numFmtId="49" fontId="16" fillId="0" borderId="47" xfId="9" applyNumberFormat="1" applyFont="1" applyFill="1" applyBorder="1" applyAlignment="1">
      <alignment vertical="top" wrapText="1"/>
    </xf>
    <xf numFmtId="49" fontId="5" fillId="0" borderId="13" xfId="9" applyNumberFormat="1" applyFont="1" applyFill="1" applyBorder="1" applyAlignment="1">
      <alignment vertical="top" wrapText="1"/>
    </xf>
    <xf numFmtId="188" fontId="16" fillId="7" borderId="14" xfId="0" applyNumberFormat="1" applyFont="1" applyFill="1" applyBorder="1" applyAlignment="1">
      <alignment horizontal="center" vertical="top" wrapText="1"/>
    </xf>
    <xf numFmtId="188" fontId="16" fillId="0" borderId="33" xfId="0" applyNumberFormat="1" applyFont="1" applyFill="1" applyBorder="1" applyAlignment="1">
      <alignment horizontal="center" vertical="top" wrapText="1"/>
    </xf>
    <xf numFmtId="188" fontId="16" fillId="0" borderId="53" xfId="0" applyNumberFormat="1" applyFont="1" applyFill="1" applyBorder="1" applyAlignment="1">
      <alignment horizontal="center" vertical="top" wrapText="1"/>
    </xf>
    <xf numFmtId="0" fontId="15" fillId="0" borderId="13" xfId="13" applyFont="1" applyFill="1" applyBorder="1" applyAlignment="1">
      <alignment horizontal="left" vertical="top"/>
    </xf>
    <xf numFmtId="49" fontId="5" fillId="0" borderId="13" xfId="9" applyNumberFormat="1" applyFont="1" applyFill="1" applyBorder="1" applyAlignment="1">
      <alignment horizontal="left" vertical="top" wrapText="1"/>
    </xf>
    <xf numFmtId="188" fontId="16" fillId="0" borderId="33" xfId="0" applyNumberFormat="1" applyFont="1" applyBorder="1" applyAlignment="1">
      <alignment horizontal="center" vertical="top" wrapText="1"/>
    </xf>
    <xf numFmtId="49" fontId="5" fillId="5" borderId="13" xfId="9" applyNumberFormat="1" applyFont="1" applyFill="1" applyBorder="1" applyAlignment="1">
      <alignment vertical="top" wrapText="1"/>
    </xf>
    <xf numFmtId="189" fontId="15" fillId="5" borderId="13" xfId="11" applyNumberFormat="1" applyFont="1" applyFill="1" applyBorder="1" applyAlignment="1">
      <alignment horizontal="left" vertical="top" wrapText="1"/>
    </xf>
    <xf numFmtId="188" fontId="15" fillId="7" borderId="14" xfId="0" applyNumberFormat="1" applyFont="1" applyFill="1" applyBorder="1" applyAlignment="1">
      <alignment horizontal="center" vertical="top" wrapText="1"/>
    </xf>
    <xf numFmtId="188" fontId="15" fillId="14" borderId="15" xfId="0" applyNumberFormat="1" applyFont="1" applyFill="1" applyBorder="1" applyAlignment="1">
      <alignment horizontal="center" vertical="top" wrapText="1"/>
    </xf>
    <xf numFmtId="0" fontId="15" fillId="5" borderId="45" xfId="9" applyFont="1" applyFill="1" applyBorder="1" applyAlignment="1">
      <alignment horizontal="left" vertical="top" wrapText="1"/>
    </xf>
    <xf numFmtId="189" fontId="15" fillId="5" borderId="13" xfId="11" applyNumberFormat="1" applyFont="1" applyFill="1" applyBorder="1" applyAlignment="1">
      <alignment vertical="top" wrapText="1"/>
    </xf>
    <xf numFmtId="188" fontId="15" fillId="0" borderId="9" xfId="0" applyNumberFormat="1" applyFont="1" applyBorder="1" applyAlignment="1">
      <alignment horizontal="center" vertical="top"/>
    </xf>
    <xf numFmtId="0" fontId="15" fillId="0" borderId="13" xfId="9" applyNumberFormat="1" applyFont="1" applyFill="1" applyBorder="1" applyAlignment="1">
      <alignment vertical="top" wrapText="1"/>
    </xf>
    <xf numFmtId="188" fontId="15" fillId="12" borderId="15" xfId="0" applyNumberFormat="1" applyFont="1" applyFill="1" applyBorder="1" applyAlignment="1">
      <alignment horizontal="center" vertical="top" wrapText="1"/>
    </xf>
    <xf numFmtId="188" fontId="15" fillId="7" borderId="15" xfId="0" applyNumberFormat="1" applyFont="1" applyFill="1" applyBorder="1" applyAlignment="1">
      <alignment horizontal="center" vertical="top"/>
    </xf>
    <xf numFmtId="0" fontId="15" fillId="5" borderId="10" xfId="9" applyFont="1" applyFill="1" applyBorder="1" applyAlignment="1">
      <alignment horizontal="left" vertical="top" wrapText="1"/>
    </xf>
    <xf numFmtId="49" fontId="15" fillId="5" borderId="13" xfId="2" applyNumberFormat="1" applyFont="1" applyFill="1" applyBorder="1" applyAlignment="1">
      <alignment horizontal="left" vertical="top" wrapText="1"/>
    </xf>
    <xf numFmtId="49" fontId="15" fillId="0" borderId="45" xfId="0" applyNumberFormat="1" applyFont="1" applyFill="1" applyBorder="1" applyAlignment="1">
      <alignment horizontal="left" vertical="top"/>
    </xf>
    <xf numFmtId="188" fontId="16" fillId="0" borderId="53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left" vertical="top" wrapText="1"/>
    </xf>
    <xf numFmtId="188" fontId="18" fillId="16" borderId="5" xfId="0" applyNumberFormat="1" applyFont="1" applyFill="1" applyBorder="1" applyAlignment="1">
      <alignment horizontal="center" vertical="top"/>
    </xf>
    <xf numFmtId="188" fontId="18" fillId="10" borderId="15" xfId="0" applyNumberFormat="1" applyFont="1" applyFill="1" applyBorder="1" applyAlignment="1">
      <alignment horizontal="center" vertical="top"/>
    </xf>
    <xf numFmtId="188" fontId="18" fillId="7" borderId="15" xfId="0" applyNumberFormat="1" applyFont="1" applyFill="1" applyBorder="1" applyAlignment="1">
      <alignment horizontal="center" vertical="top"/>
    </xf>
    <xf numFmtId="0" fontId="15" fillId="0" borderId="7" xfId="9" applyFont="1" applyFill="1" applyBorder="1" applyAlignment="1">
      <alignment vertical="top" wrapText="1"/>
    </xf>
    <xf numFmtId="188" fontId="15" fillId="0" borderId="14" xfId="0" applyNumberFormat="1" applyFont="1" applyBorder="1" applyAlignment="1">
      <alignment horizontal="center" vertical="top" shrinkToFit="1"/>
    </xf>
    <xf numFmtId="0" fontId="15" fillId="0" borderId="45" xfId="0" applyFont="1" applyBorder="1" applyAlignment="1">
      <alignment horizontal="left" vertical="top"/>
    </xf>
    <xf numFmtId="0" fontId="15" fillId="0" borderId="0" xfId="0" applyFont="1" applyAlignment="1"/>
    <xf numFmtId="0" fontId="15" fillId="4" borderId="4" xfId="0" applyFont="1" applyFill="1" applyBorder="1" applyAlignment="1">
      <alignment horizontal="center" vertical="top"/>
    </xf>
    <xf numFmtId="0" fontId="18" fillId="11" borderId="8" xfId="0" applyFont="1" applyFill="1" applyBorder="1" applyAlignment="1">
      <alignment horizontal="left" vertical="top" wrapText="1"/>
    </xf>
    <xf numFmtId="0" fontId="18" fillId="12" borderId="4" xfId="0" applyFont="1" applyFill="1" applyBorder="1" applyAlignment="1">
      <alignment horizontal="left" vertical="top"/>
    </xf>
    <xf numFmtId="0" fontId="18" fillId="12" borderId="4" xfId="0" applyFont="1" applyFill="1" applyBorder="1" applyAlignment="1">
      <alignment vertical="top"/>
    </xf>
    <xf numFmtId="0" fontId="15" fillId="8" borderId="0" xfId="0" applyFont="1" applyFill="1"/>
    <xf numFmtId="0" fontId="15" fillId="10" borderId="1" xfId="0" applyFont="1" applyFill="1" applyBorder="1" applyAlignment="1">
      <alignment vertical="top"/>
    </xf>
    <xf numFmtId="0" fontId="18" fillId="10" borderId="15" xfId="0" applyFont="1" applyFill="1" applyBorder="1" applyAlignment="1">
      <alignment horizontal="center" vertical="top"/>
    </xf>
    <xf numFmtId="0" fontId="18" fillId="10" borderId="13" xfId="0" applyFont="1" applyFill="1" applyBorder="1" applyAlignment="1">
      <alignment vertical="top"/>
    </xf>
    <xf numFmtId="0" fontId="18" fillId="10" borderId="4" xfId="0" applyFont="1" applyFill="1" applyBorder="1" applyAlignment="1">
      <alignment horizontal="center" vertical="top"/>
    </xf>
    <xf numFmtId="0" fontId="18" fillId="10" borderId="4" xfId="0" applyFont="1" applyFill="1" applyBorder="1" applyAlignment="1">
      <alignment horizontal="left" vertical="top"/>
    </xf>
    <xf numFmtId="0" fontId="15" fillId="10" borderId="4" xfId="0" applyFont="1" applyFill="1" applyBorder="1" applyAlignment="1">
      <alignment horizontal="center" vertical="top"/>
    </xf>
    <xf numFmtId="0" fontId="18" fillId="7" borderId="15" xfId="0" applyFont="1" applyFill="1" applyBorder="1" applyAlignment="1">
      <alignment horizontal="center" vertical="top"/>
    </xf>
    <xf numFmtId="0" fontId="18" fillId="7" borderId="13" xfId="0" applyFont="1" applyFill="1" applyBorder="1" applyAlignment="1">
      <alignment horizontal="left" vertical="top"/>
    </xf>
    <xf numFmtId="0" fontId="18" fillId="7" borderId="4" xfId="0" applyFont="1" applyFill="1" applyBorder="1" applyAlignment="1">
      <alignment horizontal="center" vertical="top"/>
    </xf>
    <xf numFmtId="0" fontId="18" fillId="7" borderId="4" xfId="0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center" vertical="top"/>
    </xf>
    <xf numFmtId="0" fontId="15" fillId="7" borderId="0" xfId="0" applyFont="1" applyFill="1"/>
    <xf numFmtId="0" fontId="18" fillId="3" borderId="0" xfId="0" applyFont="1" applyFill="1"/>
    <xf numFmtId="0" fontId="15" fillId="0" borderId="32" xfId="0" applyFont="1" applyBorder="1"/>
    <xf numFmtId="0" fontId="15" fillId="0" borderId="38" xfId="0" applyFont="1" applyBorder="1"/>
    <xf numFmtId="0" fontId="18" fillId="7" borderId="1" xfId="0" applyFont="1" applyFill="1" applyBorder="1"/>
    <xf numFmtId="0" fontId="18" fillId="7" borderId="1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1" xfId="0" applyFont="1" applyBorder="1"/>
    <xf numFmtId="0" fontId="16" fillId="0" borderId="33" xfId="0" applyFont="1" applyBorder="1" applyAlignment="1">
      <alignment vertical="top"/>
    </xf>
    <xf numFmtId="0" fontId="16" fillId="0" borderId="33" xfId="0" applyFont="1" applyBorder="1"/>
    <xf numFmtId="41" fontId="18" fillId="0" borderId="44" xfId="0" applyNumberFormat="1" applyFont="1" applyBorder="1" applyAlignment="1">
      <alignment vertical="top"/>
    </xf>
    <xf numFmtId="41" fontId="18" fillId="0" borderId="16" xfId="0" applyNumberFormat="1" applyFont="1" applyBorder="1" applyAlignment="1">
      <alignment vertical="top"/>
    </xf>
    <xf numFmtId="1" fontId="15" fillId="0" borderId="6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left" vertical="top" wrapText="1"/>
    </xf>
    <xf numFmtId="1" fontId="15" fillId="0" borderId="2" xfId="0" applyNumberFormat="1" applyFont="1" applyFill="1" applyBorder="1" applyAlignment="1">
      <alignment vertical="top" wrapText="1"/>
    </xf>
    <xf numFmtId="0" fontId="16" fillId="5" borderId="2" xfId="0" applyFont="1" applyFill="1" applyBorder="1" applyAlignment="1">
      <alignment horizontal="left" vertical="top" wrapText="1"/>
    </xf>
    <xf numFmtId="49" fontId="16" fillId="0" borderId="12" xfId="0" applyNumberFormat="1" applyFont="1" applyBorder="1" applyAlignment="1">
      <alignment vertical="top" wrapText="1"/>
    </xf>
    <xf numFmtId="0" fontId="15" fillId="0" borderId="44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left" vertical="top"/>
    </xf>
    <xf numFmtId="0" fontId="13" fillId="5" borderId="15" xfId="0" applyFont="1" applyFill="1" applyBorder="1" applyAlignment="1">
      <alignment horizontal="left" vertical="top"/>
    </xf>
    <xf numFmtId="17" fontId="5" fillId="0" borderId="1" xfId="0" applyNumberFormat="1" applyFont="1" applyBorder="1" applyAlignment="1">
      <alignment horizontal="center" vertical="top"/>
    </xf>
    <xf numFmtId="0" fontId="5" fillId="5" borderId="0" xfId="0" applyFont="1" applyFill="1" applyAlignment="1">
      <alignment vertical="top"/>
    </xf>
    <xf numFmtId="0" fontId="16" fillId="7" borderId="1" xfId="0" applyFont="1" applyFill="1" applyBorder="1" applyAlignment="1">
      <alignment horizontal="center" vertical="top"/>
    </xf>
    <xf numFmtId="49" fontId="16" fillId="7" borderId="1" xfId="0" applyNumberFormat="1" applyFont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left" vertical="top" wrapText="1"/>
    </xf>
    <xf numFmtId="17" fontId="16" fillId="7" borderId="1" xfId="0" applyNumberFormat="1" applyFont="1" applyFill="1" applyBorder="1" applyAlignment="1">
      <alignment horizontal="center" vertical="top"/>
    </xf>
    <xf numFmtId="0" fontId="16" fillId="7" borderId="1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0" xfId="0" applyFont="1" applyFill="1"/>
    <xf numFmtId="0" fontId="15" fillId="0" borderId="2" xfId="0" applyFont="1" applyFill="1" applyBorder="1" applyAlignment="1">
      <alignment horizontal="center" vertical="top"/>
    </xf>
    <xf numFmtId="0" fontId="15" fillId="13" borderId="1" xfId="0" applyFont="1" applyFill="1" applyBorder="1"/>
    <xf numFmtId="0" fontId="16" fillId="14" borderId="1" xfId="0" applyFont="1" applyFill="1" applyBorder="1" applyAlignment="1">
      <alignment horizontal="center" vertical="top"/>
    </xf>
    <xf numFmtId="0" fontId="16" fillId="14" borderId="1" xfId="0" applyFont="1" applyFill="1" applyBorder="1" applyAlignment="1">
      <alignment horizontal="left" vertical="top" wrapText="1"/>
    </xf>
    <xf numFmtId="17" fontId="16" fillId="14" borderId="1" xfId="0" applyNumberFormat="1" applyFont="1" applyFill="1" applyBorder="1" applyAlignment="1">
      <alignment horizontal="center" vertical="top"/>
    </xf>
    <xf numFmtId="0" fontId="16" fillId="14" borderId="42" xfId="0" applyFont="1" applyFill="1" applyBorder="1" applyAlignment="1">
      <alignment horizontal="center" vertical="top" wrapText="1"/>
    </xf>
    <xf numFmtId="0" fontId="15" fillId="14" borderId="42" xfId="0" applyFont="1" applyFill="1" applyBorder="1" applyAlignment="1">
      <alignment horizontal="center" vertical="top" wrapText="1"/>
    </xf>
    <xf numFmtId="0" fontId="16" fillId="7" borderId="35" xfId="0" applyFont="1" applyFill="1" applyBorder="1" applyAlignment="1">
      <alignment horizontal="center" vertical="top" wrapText="1"/>
    </xf>
    <xf numFmtId="0" fontId="15" fillId="0" borderId="38" xfId="0" applyFont="1" applyBorder="1" applyAlignment="1">
      <alignment vertical="top"/>
    </xf>
    <xf numFmtId="1" fontId="15" fillId="0" borderId="9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/>
    </xf>
    <xf numFmtId="0" fontId="15" fillId="0" borderId="4" xfId="0" applyFont="1" applyFill="1" applyBorder="1" applyAlignment="1">
      <alignment vertical="top"/>
    </xf>
    <xf numFmtId="0" fontId="15" fillId="12" borderId="1" xfId="0" applyFont="1" applyFill="1" applyBorder="1" applyAlignment="1">
      <alignment horizontal="center" vertical="top"/>
    </xf>
    <xf numFmtId="17" fontId="15" fillId="12" borderId="1" xfId="0" applyNumberFormat="1" applyFont="1" applyFill="1" applyBorder="1" applyAlignment="1">
      <alignment horizontal="center" vertical="top"/>
    </xf>
    <xf numFmtId="0" fontId="15" fillId="14" borderId="1" xfId="0" applyFont="1" applyFill="1" applyBorder="1" applyAlignment="1">
      <alignment horizontal="center" vertical="top"/>
    </xf>
    <xf numFmtId="17" fontId="15" fillId="14" borderId="1" xfId="0" applyNumberFormat="1" applyFont="1" applyFill="1" applyBorder="1" applyAlignment="1">
      <alignment horizontal="center" vertical="top"/>
    </xf>
    <xf numFmtId="0" fontId="15" fillId="7" borderId="15" xfId="0" applyFont="1" applyFill="1" applyBorder="1" applyAlignment="1">
      <alignment horizontal="center" vertical="top"/>
    </xf>
    <xf numFmtId="0" fontId="15" fillId="0" borderId="2" xfId="0" applyFont="1" applyBorder="1"/>
    <xf numFmtId="0" fontId="15" fillId="0" borderId="5" xfId="0" applyFont="1" applyBorder="1" applyAlignment="1">
      <alignment horizontal="center" vertical="top"/>
    </xf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left" vertical="top" wrapText="1"/>
    </xf>
    <xf numFmtId="17" fontId="15" fillId="9" borderId="1" xfId="0" applyNumberFormat="1" applyFont="1" applyFill="1" applyBorder="1" applyAlignment="1">
      <alignment horizontal="center" vertical="top"/>
    </xf>
    <xf numFmtId="0" fontId="18" fillId="16" borderId="1" xfId="0" applyFont="1" applyFill="1" applyBorder="1"/>
    <xf numFmtId="0" fontId="18" fillId="16" borderId="2" xfId="0" applyFont="1" applyFill="1" applyBorder="1" applyAlignment="1">
      <alignment horizontal="center" vertical="top"/>
    </xf>
    <xf numFmtId="0" fontId="18" fillId="16" borderId="2" xfId="0" applyFont="1" applyFill="1" applyBorder="1" applyAlignment="1">
      <alignment horizontal="left" vertical="top" wrapText="1"/>
    </xf>
    <xf numFmtId="17" fontId="18" fillId="16" borderId="2" xfId="0" applyNumberFormat="1" applyFont="1" applyFill="1" applyBorder="1" applyAlignment="1">
      <alignment horizontal="center" vertical="top"/>
    </xf>
    <xf numFmtId="0" fontId="18" fillId="0" borderId="33" xfId="0" applyFont="1" applyBorder="1" applyAlignment="1">
      <alignment vertical="top"/>
    </xf>
    <xf numFmtId="0" fontId="18" fillId="0" borderId="33" xfId="0" applyFont="1" applyBorder="1"/>
    <xf numFmtId="0" fontId="18" fillId="10" borderId="1" xfId="0" applyFont="1" applyFill="1" applyBorder="1"/>
    <xf numFmtId="0" fontId="18" fillId="10" borderId="1" xfId="0" applyFont="1" applyFill="1" applyBorder="1" applyAlignment="1">
      <alignment horizontal="center" vertical="top"/>
    </xf>
    <xf numFmtId="17" fontId="18" fillId="10" borderId="1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/>
    <xf numFmtId="0" fontId="15" fillId="0" borderId="0" xfId="0" applyFont="1" applyAlignment="1">
      <alignment horizontal="left"/>
    </xf>
    <xf numFmtId="41" fontId="15" fillId="0" borderId="2" xfId="0" applyNumberFormat="1" applyFont="1" applyBorder="1" applyAlignment="1">
      <alignment vertical="top"/>
    </xf>
    <xf numFmtId="0" fontId="15" fillId="0" borderId="26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Fill="1"/>
    <xf numFmtId="0" fontId="18" fillId="10" borderId="3" xfId="0" applyFont="1" applyFill="1" applyBorder="1" applyAlignment="1">
      <alignment horizontal="center" vertical="top"/>
    </xf>
    <xf numFmtId="17" fontId="18" fillId="10" borderId="3" xfId="0" applyNumberFormat="1" applyFont="1" applyFill="1" applyBorder="1" applyAlignment="1">
      <alignment horizontal="center" vertical="top"/>
    </xf>
    <xf numFmtId="1" fontId="15" fillId="0" borderId="54" xfId="0" applyNumberFormat="1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left" vertical="top" wrapText="1"/>
    </xf>
    <xf numFmtId="17" fontId="15" fillId="0" borderId="44" xfId="0" applyNumberFormat="1" applyFont="1" applyFill="1" applyBorder="1" applyAlignment="1">
      <alignment horizontal="center" vertical="top" wrapText="1"/>
    </xf>
    <xf numFmtId="1" fontId="15" fillId="0" borderId="44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wrapText="1"/>
    </xf>
    <xf numFmtId="1" fontId="15" fillId="0" borderId="1" xfId="0" applyNumberFormat="1" applyFont="1" applyBorder="1" applyAlignment="1">
      <alignment vertical="top"/>
    </xf>
    <xf numFmtId="0" fontId="18" fillId="5" borderId="1" xfId="0" applyFont="1" applyFill="1" applyBorder="1"/>
    <xf numFmtId="0" fontId="18" fillId="5" borderId="15" xfId="0" applyFont="1" applyFill="1" applyBorder="1" applyAlignment="1">
      <alignment horizontal="center" vertical="top" wrapText="1"/>
    </xf>
    <xf numFmtId="0" fontId="18" fillId="5" borderId="0" xfId="0" applyFont="1" applyFill="1"/>
    <xf numFmtId="189" fontId="15" fillId="5" borderId="1" xfId="2" applyNumberFormat="1" applyFont="1" applyFill="1" applyBorder="1" applyAlignment="1">
      <alignment vertical="top" wrapText="1"/>
    </xf>
    <xf numFmtId="0" fontId="18" fillId="10" borderId="1" xfId="0" applyFont="1" applyFill="1" applyBorder="1" applyAlignment="1">
      <alignment horizontal="left"/>
    </xf>
    <xf numFmtId="0" fontId="18" fillId="10" borderId="1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 vertical="top" wrapText="1"/>
    </xf>
    <xf numFmtId="17" fontId="18" fillId="7" borderId="1" xfId="0" applyNumberFormat="1" applyFont="1" applyFill="1" applyBorder="1" applyAlignment="1">
      <alignment horizontal="center" vertical="top" wrapText="1"/>
    </xf>
    <xf numFmtId="0" fontId="18" fillId="5" borderId="15" xfId="0" applyFont="1" applyFill="1" applyBorder="1" applyAlignment="1">
      <alignment horizontal="center" vertical="top"/>
    </xf>
    <xf numFmtId="0" fontId="15" fillId="5" borderId="0" xfId="0" applyFont="1" applyFill="1"/>
    <xf numFmtId="0" fontId="15" fillId="5" borderId="0" xfId="0" applyFont="1" applyFill="1" applyAlignment="1">
      <alignment vertical="top"/>
    </xf>
    <xf numFmtId="0" fontId="15" fillId="12" borderId="1" xfId="0" applyFont="1" applyFill="1" applyBorder="1"/>
    <xf numFmtId="0" fontId="15" fillId="12" borderId="15" xfId="0" applyFont="1" applyFill="1" applyBorder="1" applyAlignment="1">
      <alignment horizontal="center" vertical="top"/>
    </xf>
    <xf numFmtId="0" fontId="15" fillId="10" borderId="15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 wrapText="1"/>
    </xf>
    <xf numFmtId="17" fontId="15" fillId="10" borderId="1" xfId="0" applyNumberFormat="1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/>
    </xf>
    <xf numFmtId="0" fontId="18" fillId="7" borderId="8" xfId="0" applyFont="1" applyFill="1" applyBorder="1" applyAlignment="1">
      <alignment horizontal="center" vertical="top"/>
    </xf>
    <xf numFmtId="0" fontId="18" fillId="7" borderId="4" xfId="0" applyFont="1" applyFill="1" applyBorder="1" applyAlignment="1">
      <alignment horizontal="left" vertical="top" wrapText="1"/>
    </xf>
    <xf numFmtId="17" fontId="18" fillId="7" borderId="4" xfId="0" applyNumberFormat="1" applyFont="1" applyFill="1" applyBorder="1" applyAlignment="1">
      <alignment horizontal="center" vertical="top"/>
    </xf>
    <xf numFmtId="0" fontId="18" fillId="7" borderId="29" xfId="0" applyFont="1" applyFill="1" applyBorder="1" applyAlignment="1">
      <alignment horizontal="left" vertical="top"/>
    </xf>
    <xf numFmtId="0" fontId="18" fillId="7" borderId="29" xfId="0" applyFont="1" applyFill="1" applyBorder="1" applyAlignment="1">
      <alignment horizontal="center" vertical="top"/>
    </xf>
    <xf numFmtId="0" fontId="18" fillId="5" borderId="52" xfId="0" applyFont="1" applyFill="1" applyBorder="1" applyAlignment="1">
      <alignment horizontal="center" vertical="top"/>
    </xf>
    <xf numFmtId="0" fontId="15" fillId="7" borderId="5" xfId="0" applyFont="1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0" fontId="15" fillId="7" borderId="2" xfId="0" applyFont="1" applyFill="1" applyBorder="1" applyAlignment="1">
      <alignment horizontal="left" vertical="top" wrapText="1"/>
    </xf>
    <xf numFmtId="17" fontId="15" fillId="7" borderId="2" xfId="0" applyNumberFormat="1" applyFont="1" applyFill="1" applyBorder="1" applyAlignment="1">
      <alignment horizontal="center" vertical="top"/>
    </xf>
    <xf numFmtId="0" fontId="15" fillId="7" borderId="2" xfId="0" applyFont="1" applyFill="1" applyBorder="1" applyAlignment="1">
      <alignment horizontal="left" vertical="top"/>
    </xf>
    <xf numFmtId="0" fontId="15" fillId="11" borderId="1" xfId="0" applyFont="1" applyFill="1" applyBorder="1"/>
    <xf numFmtId="0" fontId="15" fillId="11" borderId="15" xfId="0" applyFont="1" applyFill="1" applyBorder="1" applyAlignment="1">
      <alignment horizontal="center" vertical="top"/>
    </xf>
    <xf numFmtId="0" fontId="15" fillId="11" borderId="1" xfId="0" applyFont="1" applyFill="1" applyBorder="1" applyAlignment="1">
      <alignment horizontal="center" vertical="top"/>
    </xf>
    <xf numFmtId="0" fontId="15" fillId="11" borderId="1" xfId="0" applyFont="1" applyFill="1" applyBorder="1" applyAlignment="1">
      <alignment horizontal="left" vertical="top" wrapText="1"/>
    </xf>
    <xf numFmtId="17" fontId="15" fillId="11" borderId="1" xfId="0" applyNumberFormat="1" applyFont="1" applyFill="1" applyBorder="1" applyAlignment="1">
      <alignment horizontal="center" vertical="top"/>
    </xf>
    <xf numFmtId="0" fontId="15" fillId="11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188" fontId="15" fillId="5" borderId="9" xfId="0" applyNumberFormat="1" applyFont="1" applyFill="1" applyBorder="1" applyAlignment="1">
      <alignment horizontal="center" vertical="top" wrapText="1"/>
    </xf>
    <xf numFmtId="195" fontId="15" fillId="0" borderId="44" xfId="2" applyNumberFormat="1" applyFont="1" applyBorder="1" applyAlignment="1">
      <alignment vertical="top"/>
    </xf>
    <xf numFmtId="195" fontId="15" fillId="0" borderId="17" xfId="2" applyNumberFormat="1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5" fillId="5" borderId="2" xfId="0" applyFont="1" applyFill="1" applyBorder="1" applyAlignment="1">
      <alignment horizontal="left" vertical="top"/>
    </xf>
    <xf numFmtId="41" fontId="15" fillId="0" borderId="44" xfId="0" applyNumberFormat="1" applyFont="1" applyBorder="1" applyAlignment="1">
      <alignment horizontal="left" vertical="top" wrapText="1"/>
    </xf>
    <xf numFmtId="0" fontId="15" fillId="17" borderId="1" xfId="0" applyFont="1" applyFill="1" applyBorder="1" applyAlignment="1">
      <alignment horizontal="left"/>
    </xf>
    <xf numFmtId="0" fontId="16" fillId="0" borderId="46" xfId="0" applyFont="1" applyBorder="1" applyAlignment="1">
      <alignment horizontal="center" vertical="top"/>
    </xf>
    <xf numFmtId="41" fontId="16" fillId="0" borderId="16" xfId="0" applyNumberFormat="1" applyFont="1" applyBorder="1" applyAlignment="1">
      <alignment vertical="top"/>
    </xf>
    <xf numFmtId="0" fontId="16" fillId="0" borderId="16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center" vertical="top"/>
    </xf>
    <xf numFmtId="41" fontId="16" fillId="0" borderId="17" xfId="0" applyNumberFormat="1" applyFont="1" applyBorder="1" applyAlignment="1">
      <alignment vertical="top"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189" fontId="15" fillId="0" borderId="1" xfId="2" applyNumberFormat="1" applyFont="1" applyFill="1" applyBorder="1" applyAlignment="1">
      <alignment horizontal="center" vertical="top" wrapText="1"/>
    </xf>
    <xf numFmtId="0" fontId="16" fillId="0" borderId="16" xfId="0" applyFont="1" applyBorder="1"/>
    <xf numFmtId="41" fontId="16" fillId="0" borderId="16" xfId="0" applyNumberFormat="1" applyFont="1" applyBorder="1" applyAlignment="1">
      <alignment horizontal="left" vertical="top" wrapText="1"/>
    </xf>
    <xf numFmtId="0" fontId="16" fillId="0" borderId="17" xfId="0" applyFont="1" applyBorder="1"/>
    <xf numFmtId="41" fontId="16" fillId="0" borderId="17" xfId="0" applyNumberFormat="1" applyFont="1" applyBorder="1" applyAlignment="1">
      <alignment horizontal="left" vertical="top" wrapText="1"/>
    </xf>
    <xf numFmtId="49" fontId="15" fillId="0" borderId="45" xfId="0" applyNumberFormat="1" applyFont="1" applyBorder="1" applyAlignment="1">
      <alignment horizontal="left" vertical="top" wrapText="1"/>
    </xf>
    <xf numFmtId="41" fontId="15" fillId="0" borderId="44" xfId="0" applyNumberFormat="1" applyFont="1" applyBorder="1" applyAlignment="1">
      <alignment horizontal="center" vertical="top" wrapText="1"/>
    </xf>
    <xf numFmtId="17" fontId="16" fillId="0" borderId="16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17" fontId="16" fillId="0" borderId="17" xfId="0" applyNumberFormat="1" applyFont="1" applyBorder="1" applyAlignment="1">
      <alignment horizontal="center" vertical="top" wrapText="1"/>
    </xf>
    <xf numFmtId="0" fontId="18" fillId="9" borderId="14" xfId="0" applyFont="1" applyFill="1" applyBorder="1" applyAlignment="1">
      <alignment horizontal="center" vertical="top"/>
    </xf>
    <xf numFmtId="0" fontId="18" fillId="10" borderId="14" xfId="0" applyFont="1" applyFill="1" applyBorder="1" applyAlignment="1">
      <alignment horizontal="center" vertical="top"/>
    </xf>
    <xf numFmtId="0" fontId="18" fillId="7" borderId="14" xfId="0" applyFont="1" applyFill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188" fontId="15" fillId="0" borderId="33" xfId="0" applyNumberFormat="1" applyFont="1" applyFill="1" applyBorder="1" applyAlignment="1">
      <alignment horizontal="center" vertical="top"/>
    </xf>
    <xf numFmtId="0" fontId="18" fillId="14" borderId="14" xfId="3" applyFont="1" applyFill="1" applyBorder="1" applyAlignment="1">
      <alignment horizontal="center" vertical="top"/>
    </xf>
    <xf numFmtId="0" fontId="18" fillId="12" borderId="6" xfId="3" applyFont="1" applyFill="1" applyBorder="1" applyAlignment="1">
      <alignment horizontal="center" vertical="top"/>
    </xf>
    <xf numFmtId="191" fontId="18" fillId="7" borderId="14" xfId="3" applyNumberFormat="1" applyFont="1" applyFill="1" applyBorder="1" applyAlignment="1">
      <alignment horizontal="center" vertical="top"/>
    </xf>
    <xf numFmtId="0" fontId="18" fillId="16" borderId="38" xfId="3" applyFont="1" applyFill="1" applyBorder="1" applyAlignment="1">
      <alignment horizontal="center" vertical="top"/>
    </xf>
    <xf numFmtId="0" fontId="18" fillId="10" borderId="14" xfId="3" applyFont="1" applyFill="1" applyBorder="1" applyAlignment="1">
      <alignment horizontal="center" vertical="top"/>
    </xf>
    <xf numFmtId="191" fontId="18" fillId="7" borderId="14" xfId="3" applyNumberFormat="1" applyFont="1" applyFill="1" applyBorder="1" applyAlignment="1">
      <alignment horizontal="center"/>
    </xf>
    <xf numFmtId="0" fontId="18" fillId="10" borderId="0" xfId="3" applyFont="1" applyFill="1" applyBorder="1" applyAlignment="1">
      <alignment horizontal="center"/>
    </xf>
    <xf numFmtId="0" fontId="18" fillId="10" borderId="14" xfId="3" applyFont="1" applyFill="1" applyBorder="1" applyAlignment="1">
      <alignment horizontal="center"/>
    </xf>
    <xf numFmtId="191" fontId="18" fillId="7" borderId="14" xfId="3" applyNumberFormat="1" applyFont="1" applyFill="1" applyBorder="1" applyAlignment="1">
      <alignment horizontal="center" wrapText="1"/>
    </xf>
    <xf numFmtId="0" fontId="18" fillId="12" borderId="14" xfId="3" applyFont="1" applyFill="1" applyBorder="1" applyAlignment="1">
      <alignment horizontal="center" vertical="top"/>
    </xf>
    <xf numFmtId="191" fontId="18" fillId="7" borderId="6" xfId="3" applyNumberFormat="1" applyFont="1" applyFill="1" applyBorder="1" applyAlignment="1">
      <alignment horizontal="center" vertical="top"/>
    </xf>
    <xf numFmtId="191" fontId="18" fillId="11" borderId="14" xfId="3" applyNumberFormat="1" applyFont="1" applyFill="1" applyBorder="1" applyAlignment="1">
      <alignment horizontal="center"/>
    </xf>
    <xf numFmtId="0" fontId="15" fillId="0" borderId="44" xfId="14" applyNumberFormat="1" applyFont="1" applyFill="1" applyBorder="1" applyAlignment="1">
      <alignment horizontal="left" vertical="top" wrapText="1"/>
    </xf>
    <xf numFmtId="15" fontId="15" fillId="0" borderId="44" xfId="0" applyNumberFormat="1" applyFont="1" applyFill="1" applyBorder="1" applyAlignment="1">
      <alignment horizontal="center" vertical="top"/>
    </xf>
    <xf numFmtId="0" fontId="16" fillId="5" borderId="47" xfId="0" applyFont="1" applyFill="1" applyBorder="1" applyAlignment="1">
      <alignment horizontal="left" vertical="top" wrapText="1"/>
    </xf>
    <xf numFmtId="41" fontId="16" fillId="5" borderId="17" xfId="11" applyNumberFormat="1" applyFont="1" applyFill="1" applyBorder="1" applyAlignment="1">
      <alignment horizontal="center" vertical="top" wrapText="1"/>
    </xf>
    <xf numFmtId="15" fontId="15" fillId="0" borderId="44" xfId="0" applyNumberFormat="1" applyFont="1" applyBorder="1" applyAlignment="1">
      <alignment horizontal="center" vertical="top"/>
    </xf>
    <xf numFmtId="0" fontId="16" fillId="5" borderId="34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1" fontId="5" fillId="0" borderId="1" xfId="11" applyNumberFormat="1" applyFont="1" applyBorder="1" applyAlignment="1">
      <alignment horizontal="right" vertical="top"/>
    </xf>
    <xf numFmtId="41" fontId="5" fillId="0" borderId="1" xfId="11" applyNumberFormat="1" applyFont="1" applyFill="1" applyBorder="1" applyAlignment="1">
      <alignment horizontal="right" vertical="top" wrapText="1"/>
    </xf>
    <xf numFmtId="0" fontId="15" fillId="0" borderId="45" xfId="0" applyFont="1" applyBorder="1" applyAlignment="1">
      <alignment vertical="top" wrapText="1"/>
    </xf>
    <xf numFmtId="41" fontId="15" fillId="0" borderId="44" xfId="11" applyNumberFormat="1" applyFont="1" applyBorder="1" applyAlignment="1">
      <alignment horizontal="right" vertical="top"/>
    </xf>
    <xf numFmtId="15" fontId="15" fillId="0" borderId="44" xfId="0" applyNumberFormat="1" applyFont="1" applyBorder="1" applyAlignment="1">
      <alignment horizontal="left" vertical="top" wrapText="1"/>
    </xf>
    <xf numFmtId="0" fontId="15" fillId="5" borderId="44" xfId="14" applyNumberFormat="1" applyFont="1" applyFill="1" applyBorder="1" applyAlignment="1">
      <alignment horizontal="center" vertical="top"/>
    </xf>
    <xf numFmtId="189" fontId="15" fillId="0" borderId="44" xfId="14" applyNumberFormat="1" applyFont="1" applyBorder="1" applyAlignment="1">
      <alignment horizontal="center" vertical="top"/>
    </xf>
    <xf numFmtId="0" fontId="15" fillId="0" borderId="5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17" fontId="15" fillId="0" borderId="44" xfId="0" applyNumberFormat="1" applyFont="1" applyFill="1" applyBorder="1" applyAlignment="1">
      <alignment horizontal="center" vertical="top"/>
    </xf>
    <xf numFmtId="0" fontId="15" fillId="0" borderId="45" xfId="13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center" vertical="top"/>
    </xf>
    <xf numFmtId="49" fontId="15" fillId="0" borderId="45" xfId="11" applyNumberFormat="1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189" fontId="15" fillId="0" borderId="44" xfId="14" applyNumberFormat="1" applyFont="1" applyFill="1" applyBorder="1" applyAlignment="1">
      <alignment horizontal="center" vertical="top"/>
    </xf>
    <xf numFmtId="49" fontId="15" fillId="0" borderId="45" xfId="0" applyNumberFormat="1" applyFont="1" applyFill="1" applyBorder="1" applyAlignment="1">
      <alignment vertical="top"/>
    </xf>
    <xf numFmtId="49" fontId="15" fillId="0" borderId="7" xfId="9" applyNumberFormat="1" applyFont="1" applyFill="1" applyBorder="1" applyAlignment="1">
      <alignment vertical="top" wrapText="1"/>
    </xf>
    <xf numFmtId="17" fontId="15" fillId="0" borderId="2" xfId="0" applyNumberFormat="1" applyFont="1" applyBorder="1" applyAlignment="1">
      <alignment horizontal="center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4" xfId="0" applyFont="1" applyBorder="1" applyAlignment="1">
      <alignment vertical="top"/>
    </xf>
    <xf numFmtId="0" fontId="5" fillId="0" borderId="44" xfId="0" applyFont="1" applyBorder="1" applyAlignment="1">
      <alignment horizontal="center" vertical="top"/>
    </xf>
    <xf numFmtId="0" fontId="5" fillId="0" borderId="44" xfId="0" applyFont="1" applyBorder="1" applyAlignment="1">
      <alignment horizontal="left" vertical="top" wrapText="1"/>
    </xf>
    <xf numFmtId="0" fontId="18" fillId="11" borderId="4" xfId="0" applyFont="1" applyFill="1" applyBorder="1" applyAlignment="1"/>
    <xf numFmtId="0" fontId="18" fillId="9" borderId="4" xfId="0" applyFont="1" applyFill="1" applyBorder="1" applyAlignment="1"/>
    <xf numFmtId="0" fontId="18" fillId="10" borderId="4" xfId="0" applyFont="1" applyFill="1" applyBorder="1" applyAlignment="1"/>
    <xf numFmtId="0" fontId="18" fillId="17" borderId="1" xfId="0" applyFont="1" applyFill="1" applyBorder="1" applyAlignment="1"/>
    <xf numFmtId="49" fontId="15" fillId="0" borderId="45" xfId="13" applyNumberFormat="1" applyFont="1" applyFill="1" applyBorder="1" applyAlignment="1">
      <alignment horizontal="left" vertical="top" wrapText="1"/>
    </xf>
    <xf numFmtId="0" fontId="15" fillId="0" borderId="44" xfId="16" applyNumberFormat="1" applyFont="1" applyFill="1" applyBorder="1" applyAlignment="1">
      <alignment horizontal="right" vertical="top"/>
    </xf>
    <xf numFmtId="43" fontId="15" fillId="0" borderId="44" xfId="2" applyFont="1" applyFill="1" applyBorder="1" applyAlignment="1">
      <alignment horizontal="right" vertical="top"/>
    </xf>
    <xf numFmtId="0" fontId="15" fillId="0" borderId="44" xfId="0" applyFont="1" applyBorder="1" applyAlignment="1">
      <alignment horizontal="right" vertical="top" wrapText="1"/>
    </xf>
    <xf numFmtId="0" fontId="18" fillId="11" borderId="2" xfId="0" applyFont="1" applyFill="1" applyBorder="1" applyAlignment="1">
      <alignment vertical="top"/>
    </xf>
    <xf numFmtId="0" fontId="18" fillId="11" borderId="4" xfId="0" applyFont="1" applyFill="1" applyBorder="1" applyAlignment="1">
      <alignment vertical="top"/>
    </xf>
    <xf numFmtId="0" fontId="18" fillId="10" borderId="0" xfId="3" applyFont="1" applyFill="1" applyBorder="1" applyAlignment="1">
      <alignment horizontal="left" vertical="top"/>
    </xf>
    <xf numFmtId="0" fontId="18" fillId="10" borderId="4" xfId="0" applyFont="1" applyFill="1" applyBorder="1"/>
    <xf numFmtId="188" fontId="18" fillId="10" borderId="11" xfId="0" applyNumberFormat="1" applyFont="1" applyFill="1" applyBorder="1" applyAlignment="1">
      <alignment horizontal="center" vertical="top"/>
    </xf>
    <xf numFmtId="188" fontId="15" fillId="12" borderId="1" xfId="0" applyNumberFormat="1" applyFont="1" applyFill="1" applyBorder="1" applyAlignment="1">
      <alignment horizontal="center" vertical="top" wrapText="1"/>
    </xf>
    <xf numFmtId="0" fontId="18" fillId="12" borderId="1" xfId="3" applyFont="1" applyFill="1" applyBorder="1" applyAlignment="1">
      <alignment horizontal="center" vertical="top"/>
    </xf>
    <xf numFmtId="0" fontId="18" fillId="12" borderId="1" xfId="3" applyFont="1" applyFill="1" applyBorder="1" applyAlignment="1">
      <alignment horizontal="left" vertical="top" wrapText="1"/>
    </xf>
    <xf numFmtId="49" fontId="15" fillId="0" borderId="13" xfId="11" applyNumberFormat="1" applyFont="1" applyFill="1" applyBorder="1" applyAlignment="1">
      <alignment horizontal="left" vertical="top"/>
    </xf>
    <xf numFmtId="0" fontId="15" fillId="0" borderId="3" xfId="0" applyFont="1" applyBorder="1" applyAlignment="1">
      <alignment horizontal="right" vertical="top"/>
    </xf>
    <xf numFmtId="0" fontId="18" fillId="11" borderId="4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left" vertical="center"/>
    </xf>
    <xf numFmtId="0" fontId="18" fillId="10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8" fillId="17" borderId="1" xfId="0" applyFont="1" applyFill="1" applyBorder="1" applyAlignment="1">
      <alignment horizontal="left"/>
    </xf>
    <xf numFmtId="195" fontId="15" fillId="0" borderId="1" xfId="2" applyNumberFormat="1" applyFont="1" applyBorder="1" applyAlignment="1">
      <alignment vertical="top"/>
    </xf>
    <xf numFmtId="189" fontId="15" fillId="5" borderId="1" xfId="2" applyNumberFormat="1" applyFont="1" applyFill="1" applyBorder="1" applyAlignment="1">
      <alignment horizontal="right" vertical="top" wrapText="1"/>
    </xf>
    <xf numFmtId="193" fontId="15" fillId="0" borderId="1" xfId="0" applyNumberFormat="1" applyFont="1" applyBorder="1" applyAlignment="1">
      <alignment horizontal="center" vertical="top"/>
    </xf>
    <xf numFmtId="193" fontId="15" fillId="0" borderId="0" xfId="0" applyNumberFormat="1" applyFont="1" applyAlignment="1">
      <alignment horizontal="center" vertical="top"/>
    </xf>
    <xf numFmtId="0" fontId="15" fillId="9" borderId="4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wrapText="1"/>
    </xf>
    <xf numFmtId="195" fontId="15" fillId="0" borderId="16" xfId="2" applyNumberFormat="1" applyFont="1" applyBorder="1" applyAlignment="1">
      <alignment vertical="top"/>
    </xf>
    <xf numFmtId="195" fontId="15" fillId="0" borderId="26" xfId="2" applyNumberFormat="1" applyFont="1" applyBorder="1" applyAlignment="1">
      <alignment vertical="top"/>
    </xf>
    <xf numFmtId="195" fontId="15" fillId="0" borderId="2" xfId="2" applyNumberFormat="1" applyFont="1" applyBorder="1" applyAlignment="1">
      <alignment vertical="top"/>
    </xf>
    <xf numFmtId="41" fontId="15" fillId="5" borderId="44" xfId="2" applyNumberFormat="1" applyFont="1" applyFill="1" applyBorder="1" applyAlignment="1">
      <alignment horizontal="left" vertical="top"/>
    </xf>
    <xf numFmtId="41" fontId="15" fillId="5" borderId="2" xfId="0" applyNumberFormat="1" applyFont="1" applyFill="1" applyBorder="1" applyAlignment="1">
      <alignment horizontal="left" vertical="top"/>
    </xf>
    <xf numFmtId="41" fontId="15" fillId="5" borderId="44" xfId="0" applyNumberFormat="1" applyFont="1" applyFill="1" applyBorder="1" applyAlignment="1">
      <alignment vertical="top"/>
    </xf>
    <xf numFmtId="0" fontId="18" fillId="11" borderId="2" xfId="0" applyFont="1" applyFill="1" applyBorder="1" applyAlignment="1">
      <alignment horizontal="left" vertical="center"/>
    </xf>
    <xf numFmtId="0" fontId="18" fillId="11" borderId="2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18" fillId="12" borderId="4" xfId="0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/>
    </xf>
    <xf numFmtId="0" fontId="15" fillId="17" borderId="1" xfId="0" applyFont="1" applyFill="1" applyBorder="1" applyAlignment="1">
      <alignment horizontal="left" wrapText="1"/>
    </xf>
    <xf numFmtId="0" fontId="18" fillId="13" borderId="1" xfId="0" applyFont="1" applyFill="1" applyBorder="1" applyAlignment="1">
      <alignment vertical="top"/>
    </xf>
    <xf numFmtId="0" fontId="15" fillId="17" borderId="1" xfId="0" applyFont="1" applyFill="1" applyBorder="1" applyAlignment="1">
      <alignment vertical="top"/>
    </xf>
    <xf numFmtId="0" fontId="5" fillId="5" borderId="2" xfId="0" applyFont="1" applyFill="1" applyBorder="1" applyAlignment="1">
      <alignment horizontal="left" vertical="top"/>
    </xf>
    <xf numFmtId="0" fontId="15" fillId="5" borderId="44" xfId="0" applyFont="1" applyFill="1" applyBorder="1" applyAlignment="1">
      <alignment horizontal="left" vertical="top"/>
    </xf>
    <xf numFmtId="0" fontId="15" fillId="5" borderId="16" xfId="0" applyFont="1" applyFill="1" applyBorder="1" applyAlignment="1">
      <alignment horizontal="left" vertical="top"/>
    </xf>
    <xf numFmtId="0" fontId="15" fillId="5" borderId="17" xfId="0" applyFont="1" applyFill="1" applyBorder="1" applyAlignment="1">
      <alignment horizontal="left" vertical="top"/>
    </xf>
    <xf numFmtId="41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5" fillId="0" borderId="44" xfId="0" applyFont="1" applyFill="1" applyBorder="1" applyAlignment="1">
      <alignment horizontal="left" vertical="top"/>
    </xf>
    <xf numFmtId="0" fontId="15" fillId="12" borderId="1" xfId="0" applyFont="1" applyFill="1" applyBorder="1" applyAlignment="1">
      <alignment horizontal="left" vertical="top"/>
    </xf>
    <xf numFmtId="0" fontId="16" fillId="14" borderId="1" xfId="0" applyFont="1" applyFill="1" applyBorder="1" applyAlignment="1">
      <alignment horizontal="left" vertical="top"/>
    </xf>
    <xf numFmtId="0" fontId="16" fillId="7" borderId="1" xfId="0" applyFont="1" applyFill="1" applyBorder="1" applyAlignment="1">
      <alignment horizontal="left" vertical="top"/>
    </xf>
    <xf numFmtId="0" fontId="15" fillId="14" borderId="1" xfId="0" applyFont="1" applyFill="1" applyBorder="1" applyAlignment="1">
      <alignment horizontal="left" vertical="top"/>
    </xf>
    <xf numFmtId="0" fontId="15" fillId="9" borderId="1" xfId="0" applyFont="1" applyFill="1" applyBorder="1" applyAlignment="1">
      <alignment horizontal="left" vertical="top"/>
    </xf>
    <xf numFmtId="0" fontId="18" fillId="16" borderId="2" xfId="0" applyFont="1" applyFill="1" applyBorder="1" applyAlignment="1">
      <alignment horizontal="left" vertical="top"/>
    </xf>
    <xf numFmtId="0" fontId="18" fillId="10" borderId="1" xfId="0" applyFont="1" applyFill="1" applyBorder="1" applyAlignment="1">
      <alignment horizontal="left" vertical="top"/>
    </xf>
    <xf numFmtId="0" fontId="18" fillId="10" borderId="3" xfId="0" applyFont="1" applyFill="1" applyBorder="1" applyAlignment="1">
      <alignment horizontal="left" vertical="top"/>
    </xf>
    <xf numFmtId="0" fontId="15" fillId="0" borderId="12" xfId="0" applyFont="1" applyBorder="1" applyAlignment="1">
      <alignment horizontal="left" vertical="top" wrapText="1"/>
    </xf>
    <xf numFmtId="0" fontId="18" fillId="5" borderId="52" xfId="0" applyFont="1" applyFill="1" applyBorder="1" applyAlignment="1">
      <alignment horizontal="left" vertical="top"/>
    </xf>
    <xf numFmtId="0" fontId="19" fillId="5" borderId="46" xfId="0" applyFont="1" applyFill="1" applyBorder="1" applyAlignment="1">
      <alignment horizontal="left" vertical="top"/>
    </xf>
    <xf numFmtId="189" fontId="16" fillId="0" borderId="16" xfId="2" applyNumberFormat="1" applyFont="1" applyBorder="1" applyAlignment="1">
      <alignment horizontal="center" vertical="top"/>
    </xf>
    <xf numFmtId="41" fontId="9" fillId="0" borderId="16" xfId="11" applyNumberFormat="1" applyFont="1" applyBorder="1" applyAlignment="1">
      <alignment horizontal="center" vertical="top"/>
    </xf>
    <xf numFmtId="41" fontId="9" fillId="0" borderId="16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9" fillId="5" borderId="50" xfId="0" applyFont="1" applyFill="1" applyBorder="1" applyAlignment="1">
      <alignment horizontal="left" vertical="top"/>
    </xf>
    <xf numFmtId="189" fontId="16" fillId="0" borderId="17" xfId="2" applyNumberFormat="1" applyFont="1" applyBorder="1" applyAlignment="1">
      <alignment horizontal="center" vertical="top"/>
    </xf>
    <xf numFmtId="41" fontId="9" fillId="0" borderId="17" xfId="11" applyNumberFormat="1" applyFont="1" applyBorder="1" applyAlignment="1">
      <alignment horizontal="center" vertical="top"/>
    </xf>
    <xf numFmtId="41" fontId="9" fillId="0" borderId="17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26" xfId="0" applyNumberFormat="1" applyFont="1" applyBorder="1" applyAlignment="1">
      <alignment horizontal="left" vertical="top" wrapText="1"/>
    </xf>
    <xf numFmtId="0" fontId="16" fillId="5" borderId="38" xfId="0" applyFont="1" applyFill="1" applyBorder="1" applyAlignment="1">
      <alignment vertical="top"/>
    </xf>
    <xf numFmtId="49" fontId="15" fillId="0" borderId="45" xfId="0" applyNumberFormat="1" applyFont="1" applyBorder="1" applyAlignment="1">
      <alignment horizontal="left" vertical="top"/>
    </xf>
    <xf numFmtId="49" fontId="15" fillId="0" borderId="44" xfId="0" applyNumberFormat="1" applyFont="1" applyBorder="1" applyAlignment="1">
      <alignment horizontal="left" vertical="top" wrapText="1"/>
    </xf>
    <xf numFmtId="49" fontId="15" fillId="0" borderId="45" xfId="4" applyNumberFormat="1" applyFont="1" applyFill="1" applyBorder="1" applyAlignment="1">
      <alignment vertical="top" wrapText="1"/>
    </xf>
    <xf numFmtId="0" fontId="15" fillId="6" borderId="44" xfId="0" applyFont="1" applyFill="1" applyBorder="1" applyAlignment="1">
      <alignment vertical="top" wrapText="1"/>
    </xf>
    <xf numFmtId="0" fontId="16" fillId="0" borderId="38" xfId="0" applyFont="1" applyBorder="1" applyAlignment="1">
      <alignment vertical="top"/>
    </xf>
    <xf numFmtId="188" fontId="15" fillId="0" borderId="54" xfId="0" applyNumberFormat="1" applyFont="1" applyBorder="1" applyAlignment="1">
      <alignment horizontal="center" vertical="top"/>
    </xf>
    <xf numFmtId="188" fontId="16" fillId="0" borderId="33" xfId="0" applyNumberFormat="1" applyFont="1" applyBorder="1" applyAlignment="1">
      <alignment horizontal="center" vertical="top"/>
    </xf>
    <xf numFmtId="188" fontId="16" fillId="0" borderId="53" xfId="0" applyNumberFormat="1" applyFont="1" applyBorder="1" applyAlignment="1">
      <alignment horizontal="center" vertical="top"/>
    </xf>
    <xf numFmtId="0" fontId="5" fillId="0" borderId="2" xfId="14" applyNumberFormat="1" applyFont="1" applyFill="1" applyBorder="1" applyAlignment="1">
      <alignment horizontal="left" vertical="top" wrapText="1"/>
    </xf>
    <xf numFmtId="15" fontId="5" fillId="0" borderId="1" xfId="0" applyNumberFormat="1" applyFont="1" applyBorder="1" applyAlignment="1">
      <alignment horizontal="center" vertical="top"/>
    </xf>
    <xf numFmtId="15" fontId="5" fillId="0" borderId="1" xfId="0" quotePrefix="1" applyNumberFormat="1" applyFont="1" applyBorder="1" applyAlignment="1">
      <alignment horizontal="center" vertical="top"/>
    </xf>
    <xf numFmtId="17" fontId="5" fillId="0" borderId="1" xfId="0" applyNumberFormat="1" applyFont="1" applyFill="1" applyBorder="1" applyAlignment="1">
      <alignment horizontal="center" vertical="top"/>
    </xf>
    <xf numFmtId="0" fontId="15" fillId="5" borderId="2" xfId="0" applyFont="1" applyFill="1" applyBorder="1" applyAlignment="1">
      <alignment horizontal="center" vertical="top"/>
    </xf>
    <xf numFmtId="0" fontId="15" fillId="5" borderId="2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center" vertical="top"/>
    </xf>
    <xf numFmtId="188" fontId="15" fillId="5" borderId="6" xfId="0" applyNumberFormat="1" applyFont="1" applyFill="1" applyBorder="1" applyAlignment="1">
      <alignment horizontal="center" vertical="top" wrapText="1"/>
    </xf>
    <xf numFmtId="0" fontId="15" fillId="5" borderId="7" xfId="9" applyFont="1" applyFill="1" applyBorder="1" applyAlignment="1">
      <alignment horizontal="left" vertical="top" wrapText="1"/>
    </xf>
    <xf numFmtId="41" fontId="16" fillId="0" borderId="26" xfId="0" applyNumberFormat="1" applyFont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26" xfId="0" applyFont="1" applyBorder="1" applyAlignment="1">
      <alignment vertical="top"/>
    </xf>
    <xf numFmtId="0" fontId="15" fillId="0" borderId="2" xfId="0" applyFont="1" applyFill="1" applyBorder="1" applyAlignment="1">
      <alignment horizontal="left" vertical="top"/>
    </xf>
    <xf numFmtId="0" fontId="15" fillId="0" borderId="26" xfId="0" applyFont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 wrapText="1"/>
    </xf>
    <xf numFmtId="17" fontId="5" fillId="0" borderId="26" xfId="2" applyNumberFormat="1" applyFont="1" applyFill="1" applyBorder="1" applyAlignment="1">
      <alignment horizontal="center" vertical="top" wrapText="1"/>
    </xf>
    <xf numFmtId="0" fontId="15" fillId="0" borderId="44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9" fontId="15" fillId="0" borderId="45" xfId="9" applyNumberFormat="1" applyFont="1" applyFill="1" applyBorder="1" applyAlignment="1">
      <alignment vertical="top"/>
    </xf>
    <xf numFmtId="0" fontId="15" fillId="5" borderId="16" xfId="0" applyFont="1" applyFill="1" applyBorder="1" applyAlignment="1">
      <alignment vertical="top"/>
    </xf>
    <xf numFmtId="0" fontId="15" fillId="5" borderId="46" xfId="0" applyFont="1" applyFill="1" applyBorder="1" applyAlignment="1">
      <alignment horizontal="left" vertical="top"/>
    </xf>
    <xf numFmtId="0" fontId="15" fillId="5" borderId="17" xfId="0" applyFont="1" applyFill="1" applyBorder="1" applyAlignment="1">
      <alignment vertical="top"/>
    </xf>
    <xf numFmtId="0" fontId="15" fillId="5" borderId="50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 wrapText="1"/>
    </xf>
    <xf numFmtId="49" fontId="15" fillId="0" borderId="44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41" fontId="16" fillId="0" borderId="44" xfId="0" applyNumberFormat="1" applyFont="1" applyBorder="1" applyAlignment="1">
      <alignment horizontal="left" vertical="top" wrapText="1"/>
    </xf>
    <xf numFmtId="0" fontId="15" fillId="0" borderId="44" xfId="0" applyFont="1" applyFill="1" applyBorder="1" applyAlignment="1">
      <alignment horizontal="right" vertical="top"/>
    </xf>
    <xf numFmtId="188" fontId="15" fillId="0" borderId="54" xfId="11" applyNumberFormat="1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vertical="top"/>
    </xf>
    <xf numFmtId="0" fontId="15" fillId="5" borderId="8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vertical="top"/>
    </xf>
    <xf numFmtId="0" fontId="15" fillId="0" borderId="10" xfId="13" applyFont="1" applyFill="1" applyBorder="1" applyAlignment="1">
      <alignment horizontal="left" vertical="top" wrapText="1"/>
    </xf>
    <xf numFmtId="0" fontId="15" fillId="0" borderId="42" xfId="0" applyFont="1" applyBorder="1" applyAlignment="1">
      <alignment horizontal="center" vertical="top" wrapText="1"/>
    </xf>
    <xf numFmtId="0" fontId="16" fillId="0" borderId="17" xfId="0" applyFont="1" applyFill="1" applyBorder="1"/>
    <xf numFmtId="0" fontId="16" fillId="0" borderId="15" xfId="0" applyFont="1" applyFill="1" applyBorder="1" applyAlignment="1">
      <alignment horizontal="center" vertical="top"/>
    </xf>
    <xf numFmtId="188" fontId="5" fillId="0" borderId="14" xfId="0" applyNumberFormat="1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0" fontId="16" fillId="0" borderId="33" xfId="0" applyFont="1" applyFill="1" applyBorder="1"/>
    <xf numFmtId="189" fontId="5" fillId="0" borderId="16" xfId="2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vertical="center"/>
    </xf>
    <xf numFmtId="189" fontId="15" fillId="0" borderId="44" xfId="2" applyNumberFormat="1" applyFont="1" applyBorder="1" applyAlignment="1">
      <alignment horizontal="center" vertical="top" wrapText="1"/>
    </xf>
    <xf numFmtId="0" fontId="15" fillId="0" borderId="44" xfId="0" applyNumberFormat="1" applyFont="1" applyBorder="1" applyAlignment="1">
      <alignment horizontal="center" vertical="top" wrapText="1"/>
    </xf>
    <xf numFmtId="41" fontId="16" fillId="0" borderId="16" xfId="9" applyNumberFormat="1" applyFont="1" applyFill="1" applyBorder="1" applyAlignment="1">
      <alignment horizontal="center" vertical="top"/>
    </xf>
    <xf numFmtId="41" fontId="16" fillId="0" borderId="17" xfId="9" applyNumberFormat="1" applyFont="1" applyFill="1" applyBorder="1" applyAlignment="1">
      <alignment horizontal="center" vertical="top"/>
    </xf>
    <xf numFmtId="0" fontId="15" fillId="5" borderId="45" xfId="0" applyFont="1" applyFill="1" applyBorder="1" applyAlignment="1">
      <alignment horizontal="left" vertical="top" wrapText="1"/>
    </xf>
    <xf numFmtId="189" fontId="15" fillId="0" borderId="44" xfId="2" applyNumberFormat="1" applyFont="1" applyBorder="1" applyAlignment="1">
      <alignment horizontal="right" vertical="top"/>
    </xf>
    <xf numFmtId="15" fontId="15" fillId="0" borderId="44" xfId="0" applyNumberFormat="1" applyFont="1" applyBorder="1" applyAlignment="1">
      <alignment horizontal="center" vertical="top" wrapText="1"/>
    </xf>
    <xf numFmtId="0" fontId="15" fillId="0" borderId="44" xfId="15" applyNumberFormat="1" applyFont="1" applyFill="1" applyBorder="1" applyAlignment="1">
      <alignment horizontal="left" vertical="top" wrapText="1"/>
    </xf>
    <xf numFmtId="189" fontId="16" fillId="0" borderId="16" xfId="2" applyNumberFormat="1" applyFont="1" applyBorder="1" applyAlignment="1">
      <alignment horizontal="center" vertical="top" wrapText="1"/>
    </xf>
    <xf numFmtId="0" fontId="16" fillId="0" borderId="16" xfId="15" applyNumberFormat="1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189" fontId="16" fillId="0" borderId="17" xfId="2" applyNumberFormat="1" applyFont="1" applyBorder="1" applyAlignment="1">
      <alignment horizontal="center" vertical="top" wrapText="1"/>
    </xf>
    <xf numFmtId="0" fontId="16" fillId="0" borderId="17" xfId="15" applyNumberFormat="1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15" fontId="16" fillId="0" borderId="16" xfId="0" applyNumberFormat="1" applyFont="1" applyBorder="1" applyAlignment="1">
      <alignment horizontal="left" vertical="top" wrapText="1"/>
    </xf>
    <xf numFmtId="0" fontId="18" fillId="13" borderId="1" xfId="0" applyFont="1" applyFill="1" applyBorder="1" applyAlignment="1">
      <alignment horizontal="center" vertical="top" wrapText="1"/>
    </xf>
    <xf numFmtId="15" fontId="18" fillId="13" borderId="1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 vertical="top" wrapText="1"/>
    </xf>
    <xf numFmtId="0" fontId="15" fillId="0" borderId="16" xfId="0" applyNumberFormat="1" applyFont="1" applyBorder="1" applyAlignment="1">
      <alignment horizontal="center" vertical="top" wrapText="1"/>
    </xf>
    <xf numFmtId="15" fontId="15" fillId="0" borderId="4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right" vertical="top" wrapText="1"/>
    </xf>
    <xf numFmtId="0" fontId="18" fillId="5" borderId="4" xfId="0" applyFont="1" applyFill="1" applyBorder="1" applyAlignment="1">
      <alignment vertical="top"/>
    </xf>
    <xf numFmtId="0" fontId="18" fillId="5" borderId="9" xfId="0" applyFont="1" applyFill="1" applyBorder="1" applyAlignment="1">
      <alignment horizontal="center" vertical="top"/>
    </xf>
    <xf numFmtId="188" fontId="15" fillId="5" borderId="9" xfId="0" applyNumberFormat="1" applyFont="1" applyFill="1" applyBorder="1" applyAlignment="1">
      <alignment horizontal="center" vertical="top"/>
    </xf>
    <xf numFmtId="195" fontId="15" fillId="0" borderId="3" xfId="2" applyNumberFormat="1" applyFont="1" applyBorder="1" applyAlignment="1">
      <alignment vertical="top"/>
    </xf>
    <xf numFmtId="41" fontId="15" fillId="5" borderId="3" xfId="0" applyNumberFormat="1" applyFont="1" applyFill="1" applyBorder="1" applyAlignment="1">
      <alignment horizontal="center" vertical="top"/>
    </xf>
    <xf numFmtId="41" fontId="15" fillId="0" borderId="4" xfId="0" applyNumberFormat="1" applyFont="1" applyBorder="1" applyAlignment="1">
      <alignment vertical="top"/>
    </xf>
    <xf numFmtId="49" fontId="15" fillId="0" borderId="29" xfId="0" applyNumberFormat="1" applyFont="1" applyBorder="1" applyAlignment="1">
      <alignment horizontal="center" vertical="top" wrapText="1"/>
    </xf>
    <xf numFmtId="195" fontId="15" fillId="0" borderId="29" xfId="2" applyNumberFormat="1" applyFont="1" applyBorder="1" applyAlignment="1">
      <alignment vertical="top"/>
    </xf>
    <xf numFmtId="189" fontId="15" fillId="5" borderId="29" xfId="2" applyNumberFormat="1" applyFont="1" applyFill="1" applyBorder="1" applyAlignment="1">
      <alignment vertical="top"/>
    </xf>
    <xf numFmtId="0" fontId="15" fillId="5" borderId="29" xfId="0" applyFont="1" applyFill="1" applyBorder="1" applyAlignment="1">
      <alignment vertical="top"/>
    </xf>
    <xf numFmtId="0" fontId="15" fillId="5" borderId="29" xfId="0" applyFont="1" applyFill="1" applyBorder="1" applyAlignment="1">
      <alignment horizontal="right" vertical="top"/>
    </xf>
    <xf numFmtId="49" fontId="15" fillId="5" borderId="13" xfId="0" applyNumberFormat="1" applyFont="1" applyFill="1" applyBorder="1" applyAlignment="1">
      <alignment horizontal="justify" vertical="top"/>
    </xf>
    <xf numFmtId="49" fontId="15" fillId="0" borderId="10" xfId="0" applyNumberFormat="1" applyFont="1" applyBorder="1" applyAlignment="1">
      <alignment vertical="top" wrapText="1"/>
    </xf>
    <xf numFmtId="195" fontId="15" fillId="0" borderId="4" xfId="2" applyNumberFormat="1" applyFont="1" applyBorder="1" applyAlignment="1">
      <alignment vertical="top"/>
    </xf>
    <xf numFmtId="189" fontId="15" fillId="0" borderId="2" xfId="2" applyNumberFormat="1" applyFont="1" applyFill="1" applyBorder="1" applyAlignment="1">
      <alignment horizontal="center" vertical="top" wrapText="1"/>
    </xf>
    <xf numFmtId="41" fontId="15" fillId="0" borderId="2" xfId="9" applyNumberFormat="1" applyFont="1" applyFill="1" applyBorder="1" applyAlignment="1">
      <alignment horizontal="center" vertical="top"/>
    </xf>
    <xf numFmtId="0" fontId="15" fillId="0" borderId="2" xfId="15" applyNumberFormat="1" applyFont="1" applyFill="1" applyBorder="1" applyAlignment="1">
      <alignment horizontal="left" vertical="top" wrapText="1"/>
    </xf>
    <xf numFmtId="189" fontId="16" fillId="0" borderId="16" xfId="2" applyNumberFormat="1" applyFont="1" applyFill="1" applyBorder="1" applyAlignment="1">
      <alignment horizontal="center" vertical="top" wrapText="1"/>
    </xf>
    <xf numFmtId="189" fontId="16" fillId="0" borderId="17" xfId="2" applyNumberFormat="1" applyFont="1" applyFill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/>
    </xf>
    <xf numFmtId="0" fontId="15" fillId="0" borderId="29" xfId="0" applyFont="1" applyBorder="1"/>
    <xf numFmtId="188" fontId="15" fillId="0" borderId="32" xfId="0" applyNumberFormat="1" applyFont="1" applyFill="1" applyBorder="1" applyAlignment="1">
      <alignment horizontal="center" vertical="top" wrapText="1"/>
    </xf>
    <xf numFmtId="49" fontId="15" fillId="5" borderId="48" xfId="9" applyNumberFormat="1" applyFont="1" applyFill="1" applyBorder="1" applyAlignment="1">
      <alignment horizontal="left" vertical="top" wrapText="1"/>
    </xf>
    <xf numFmtId="17" fontId="15" fillId="5" borderId="29" xfId="0" applyNumberFormat="1" applyFont="1" applyFill="1" applyBorder="1" applyAlignment="1">
      <alignment horizontal="center" vertical="top"/>
    </xf>
    <xf numFmtId="0" fontId="15" fillId="5" borderId="29" xfId="0" applyFont="1" applyFill="1" applyBorder="1" applyAlignment="1">
      <alignment horizontal="left" vertical="top"/>
    </xf>
    <xf numFmtId="0" fontId="15" fillId="0" borderId="1" xfId="14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18" fillId="12" borderId="4" xfId="0" applyFont="1" applyFill="1" applyBorder="1" applyAlignment="1">
      <alignment horizontal="right" vertical="top"/>
    </xf>
    <xf numFmtId="0" fontId="18" fillId="7" borderId="1" xfId="0" applyFont="1" applyFill="1" applyBorder="1" applyAlignment="1">
      <alignment horizontal="right" vertical="top"/>
    </xf>
    <xf numFmtId="189" fontId="15" fillId="0" borderId="1" xfId="2" applyNumberFormat="1" applyFont="1" applyFill="1" applyBorder="1" applyAlignment="1">
      <alignment horizontal="right" vertical="top"/>
    </xf>
    <xf numFmtId="0" fontId="15" fillId="5" borderId="44" xfId="0" applyFont="1" applyFill="1" applyBorder="1" applyAlignment="1">
      <alignment horizontal="right" vertical="top" wrapText="1"/>
    </xf>
    <xf numFmtId="189" fontId="16" fillId="5" borderId="17" xfId="2" applyNumberFormat="1" applyFont="1" applyFill="1" applyBorder="1" applyAlignment="1">
      <alignment horizontal="right" vertical="top" wrapText="1"/>
    </xf>
    <xf numFmtId="189" fontId="5" fillId="0" borderId="1" xfId="2" applyNumberFormat="1" applyFont="1" applyFill="1" applyBorder="1" applyAlignment="1">
      <alignment horizontal="right" vertical="top" wrapText="1"/>
    </xf>
    <xf numFmtId="43" fontId="15" fillId="5" borderId="1" xfId="2" applyFont="1" applyFill="1" applyBorder="1" applyAlignment="1">
      <alignment horizontal="right" vertical="top"/>
    </xf>
    <xf numFmtId="189" fontId="15" fillId="0" borderId="17" xfId="2" applyNumberFormat="1" applyFont="1" applyBorder="1" applyAlignment="1">
      <alignment horizontal="right" vertical="top"/>
    </xf>
    <xf numFmtId="41" fontId="15" fillId="0" borderId="44" xfId="0" applyNumberFormat="1" applyFont="1" applyBorder="1" applyAlignment="1">
      <alignment horizontal="right" vertical="top" wrapText="1"/>
    </xf>
    <xf numFmtId="41" fontId="15" fillId="0" borderId="2" xfId="0" applyNumberFormat="1" applyFont="1" applyBorder="1" applyAlignment="1">
      <alignment horizontal="right" vertical="top"/>
    </xf>
    <xf numFmtId="41" fontId="15" fillId="0" borderId="44" xfId="0" applyNumberFormat="1" applyFont="1" applyBorder="1" applyAlignment="1">
      <alignment horizontal="right" vertical="top"/>
    </xf>
    <xf numFmtId="41" fontId="16" fillId="0" borderId="1" xfId="11" applyNumberFormat="1" applyFont="1" applyFill="1" applyBorder="1" applyAlignment="1">
      <alignment horizontal="right" vertical="top"/>
    </xf>
    <xf numFmtId="189" fontId="15" fillId="0" borderId="2" xfId="2" applyNumberFormat="1" applyFont="1" applyFill="1" applyBorder="1" applyAlignment="1">
      <alignment horizontal="right" vertical="top"/>
    </xf>
    <xf numFmtId="189" fontId="15" fillId="0" borderId="16" xfId="2" applyNumberFormat="1" applyFont="1" applyBorder="1" applyAlignment="1">
      <alignment horizontal="right" vertical="top"/>
    </xf>
    <xf numFmtId="41" fontId="18" fillId="0" borderId="16" xfId="0" applyNumberFormat="1" applyFont="1" applyBorder="1" applyAlignment="1">
      <alignment horizontal="right" vertical="top"/>
    </xf>
    <xf numFmtId="0" fontId="15" fillId="0" borderId="29" xfId="0" applyFont="1" applyBorder="1" applyAlignment="1">
      <alignment horizontal="right" vertical="top"/>
    </xf>
    <xf numFmtId="189" fontId="5" fillId="0" borderId="1" xfId="2" applyNumberFormat="1" applyFont="1" applyBorder="1" applyAlignment="1">
      <alignment horizontal="right" vertical="top" wrapText="1"/>
    </xf>
    <xf numFmtId="189" fontId="5" fillId="0" borderId="1" xfId="2" applyNumberFormat="1" applyFont="1" applyBorder="1" applyAlignment="1">
      <alignment horizontal="right" vertical="top"/>
    </xf>
    <xf numFmtId="189" fontId="5" fillId="0" borderId="2" xfId="2" applyNumberFormat="1" applyFont="1" applyBorder="1" applyAlignment="1">
      <alignment horizontal="right" vertical="top" wrapText="1"/>
    </xf>
    <xf numFmtId="189" fontId="5" fillId="0" borderId="2" xfId="2" applyNumberFormat="1" applyFont="1" applyBorder="1" applyAlignment="1">
      <alignment horizontal="right" vertical="top"/>
    </xf>
    <xf numFmtId="43" fontId="15" fillId="0" borderId="1" xfId="2" applyFont="1" applyBorder="1" applyAlignment="1">
      <alignment horizontal="right" vertical="top"/>
    </xf>
    <xf numFmtId="41" fontId="15" fillId="0" borderId="17" xfId="9" applyNumberFormat="1" applyFont="1" applyFill="1" applyBorder="1" applyAlignment="1">
      <alignment horizontal="right" vertical="top" wrapText="1"/>
    </xf>
    <xf numFmtId="41" fontId="5" fillId="0" borderId="1" xfId="0" applyNumberFormat="1" applyFont="1" applyBorder="1" applyAlignment="1">
      <alignment horizontal="right" vertical="top"/>
    </xf>
    <xf numFmtId="41" fontId="15" fillId="0" borderId="16" xfId="0" applyNumberFormat="1" applyFont="1" applyBorder="1" applyAlignment="1">
      <alignment horizontal="right" vertical="top"/>
    </xf>
    <xf numFmtId="189" fontId="15" fillId="0" borderId="1" xfId="11" applyNumberFormat="1" applyFont="1" applyBorder="1" applyAlignment="1">
      <alignment horizontal="right" vertical="top"/>
    </xf>
    <xf numFmtId="41" fontId="16" fillId="0" borderId="1" xfId="9" applyNumberFormat="1" applyFont="1" applyFill="1" applyBorder="1" applyAlignment="1">
      <alignment horizontal="right" vertical="top" wrapText="1"/>
    </xf>
    <xf numFmtId="0" fontId="15" fillId="7" borderId="1" xfId="0" applyFont="1" applyFill="1" applyBorder="1" applyAlignment="1">
      <alignment horizontal="right" vertical="top"/>
    </xf>
    <xf numFmtId="43" fontId="15" fillId="0" borderId="2" xfId="2" applyFont="1" applyBorder="1" applyAlignment="1">
      <alignment horizontal="right" vertical="top"/>
    </xf>
    <xf numFmtId="43" fontId="15" fillId="5" borderId="44" xfId="2" applyFont="1" applyFill="1" applyBorder="1" applyAlignment="1">
      <alignment horizontal="right" vertical="top"/>
    </xf>
    <xf numFmtId="189" fontId="15" fillId="0" borderId="4" xfId="2" applyNumberFormat="1" applyFont="1" applyFill="1" applyBorder="1" applyAlignment="1">
      <alignment horizontal="right" vertical="top"/>
    </xf>
    <xf numFmtId="189" fontId="15" fillId="5" borderId="4" xfId="2" applyNumberFormat="1" applyFont="1" applyFill="1" applyBorder="1" applyAlignment="1">
      <alignment horizontal="right" vertical="top" wrapText="1"/>
    </xf>
    <xf numFmtId="0" fontId="15" fillId="0" borderId="4" xfId="0" applyFont="1" applyBorder="1" applyAlignment="1">
      <alignment horizontal="right" vertical="top"/>
    </xf>
    <xf numFmtId="41" fontId="15" fillId="0" borderId="4" xfId="0" applyNumberFormat="1" applyFont="1" applyBorder="1" applyAlignment="1">
      <alignment horizontal="right" vertical="top"/>
    </xf>
    <xf numFmtId="43" fontId="15" fillId="5" borderId="4" xfId="2" applyNumberFormat="1" applyFont="1" applyFill="1" applyBorder="1" applyAlignment="1">
      <alignment horizontal="right" vertical="top" wrapText="1"/>
    </xf>
    <xf numFmtId="189" fontId="15" fillId="0" borderId="44" xfId="2" applyNumberFormat="1" applyFont="1" applyFill="1" applyBorder="1" applyAlignment="1">
      <alignment horizontal="right" vertical="top"/>
    </xf>
    <xf numFmtId="41" fontId="18" fillId="0" borderId="1" xfId="0" applyNumberFormat="1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2" xfId="0" applyFont="1" applyBorder="1"/>
    <xf numFmtId="188" fontId="15" fillId="0" borderId="6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left" vertical="top" wrapText="1"/>
    </xf>
    <xf numFmtId="41" fontId="15" fillId="0" borderId="3" xfId="0" applyNumberFormat="1" applyFont="1" applyBorder="1" applyAlignment="1">
      <alignment horizontal="right" vertical="top"/>
    </xf>
    <xf numFmtId="17" fontId="15" fillId="0" borderId="3" xfId="0" applyNumberFormat="1" applyFont="1" applyBorder="1" applyAlignment="1">
      <alignment horizontal="center" vertical="top"/>
    </xf>
    <xf numFmtId="41" fontId="15" fillId="0" borderId="17" xfId="0" applyNumberFormat="1" applyFont="1" applyBorder="1" applyAlignment="1">
      <alignment horizontal="right" vertical="top"/>
    </xf>
    <xf numFmtId="41" fontId="15" fillId="0" borderId="26" xfId="0" applyNumberFormat="1" applyFont="1" applyBorder="1" applyAlignment="1">
      <alignment horizontal="right" vertical="top"/>
    </xf>
    <xf numFmtId="0" fontId="15" fillId="7" borderId="1" xfId="0" applyFont="1" applyFill="1" applyBorder="1"/>
    <xf numFmtId="15" fontId="18" fillId="7" borderId="1" xfId="0" applyNumberFormat="1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vertical="top"/>
    </xf>
    <xf numFmtId="0" fontId="16" fillId="5" borderId="29" xfId="0" applyFont="1" applyFill="1" applyBorder="1" applyAlignment="1">
      <alignment vertical="top"/>
    </xf>
    <xf numFmtId="0" fontId="16" fillId="5" borderId="4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5" fillId="9" borderId="4" xfId="0" applyFont="1" applyFill="1" applyBorder="1" applyAlignment="1">
      <alignment horizontal="left" vertical="top" wrapText="1"/>
    </xf>
    <xf numFmtId="0" fontId="15" fillId="12" borderId="4" xfId="0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 vertical="top" wrapText="1"/>
    </xf>
    <xf numFmtId="0" fontId="16" fillId="5" borderId="2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center" vertical="top" wrapText="1"/>
    </xf>
    <xf numFmtId="188" fontId="15" fillId="5" borderId="6" xfId="0" applyNumberFormat="1" applyFont="1" applyFill="1" applyBorder="1" applyAlignment="1">
      <alignment horizontal="center" vertical="top"/>
    </xf>
    <xf numFmtId="0" fontId="15" fillId="5" borderId="7" xfId="3" applyFont="1" applyFill="1" applyBorder="1" applyAlignment="1">
      <alignment vertical="top" wrapText="1"/>
    </xf>
    <xf numFmtId="0" fontId="15" fillId="0" borderId="2" xfId="0" applyFont="1" applyBorder="1" applyAlignment="1">
      <alignment horizontal="right" vertical="top" wrapText="1"/>
    </xf>
    <xf numFmtId="41" fontId="16" fillId="0" borderId="2" xfId="11" applyNumberFormat="1" applyFont="1" applyFill="1" applyBorder="1" applyAlignment="1">
      <alignment horizontal="right" vertical="top"/>
    </xf>
    <xf numFmtId="17" fontId="15" fillId="5" borderId="2" xfId="0" applyNumberFormat="1" applyFont="1" applyFill="1" applyBorder="1" applyAlignment="1">
      <alignment horizontal="center" vertical="top" wrapText="1"/>
    </xf>
    <xf numFmtId="0" fontId="15" fillId="0" borderId="4" xfId="0" applyFont="1" applyBorder="1"/>
    <xf numFmtId="0" fontId="15" fillId="0" borderId="8" xfId="0" applyFont="1" applyBorder="1" applyAlignment="1">
      <alignment horizontal="center" vertical="top"/>
    </xf>
    <xf numFmtId="0" fontId="15" fillId="5" borderId="10" xfId="3" applyFont="1" applyFill="1" applyBorder="1" applyAlignment="1">
      <alignment vertical="top" wrapText="1"/>
    </xf>
    <xf numFmtId="41" fontId="16" fillId="0" borderId="4" xfId="11" applyNumberFormat="1" applyFont="1" applyFill="1" applyBorder="1" applyAlignment="1">
      <alignment horizontal="right" vertical="top"/>
    </xf>
    <xf numFmtId="0" fontId="15" fillId="0" borderId="9" xfId="0" applyFont="1" applyBorder="1" applyAlignment="1">
      <alignment horizontal="left" vertical="top" wrapText="1"/>
    </xf>
    <xf numFmtId="41" fontId="15" fillId="0" borderId="2" xfId="0" applyNumberFormat="1" applyFont="1" applyBorder="1" applyAlignment="1">
      <alignment horizontal="left" vertical="top" wrapText="1"/>
    </xf>
    <xf numFmtId="41" fontId="18" fillId="0" borderId="26" xfId="0" applyNumberFormat="1" applyFont="1" applyBorder="1" applyAlignment="1">
      <alignment horizontal="right" vertical="top"/>
    </xf>
    <xf numFmtId="41" fontId="18" fillId="0" borderId="2" xfId="0" applyNumberFormat="1" applyFont="1" applyBorder="1" applyAlignment="1">
      <alignment horizontal="right" vertical="top"/>
    </xf>
    <xf numFmtId="0" fontId="15" fillId="0" borderId="1" xfId="0" applyFont="1" applyFill="1" applyBorder="1"/>
    <xf numFmtId="0" fontId="15" fillId="0" borderId="15" xfId="0" applyFont="1" applyFill="1" applyBorder="1" applyAlignment="1">
      <alignment horizontal="center" vertical="top"/>
    </xf>
    <xf numFmtId="0" fontId="15" fillId="0" borderId="32" xfId="0" applyFont="1" applyFill="1" applyBorder="1" applyAlignment="1">
      <alignment vertical="top"/>
    </xf>
    <xf numFmtId="0" fontId="15" fillId="0" borderId="32" xfId="0" applyFont="1" applyFill="1" applyBorder="1"/>
    <xf numFmtId="0" fontId="15" fillId="0" borderId="13" xfId="3" applyFont="1" applyFill="1" applyBorder="1" applyAlignment="1">
      <alignment vertical="top"/>
    </xf>
    <xf numFmtId="49" fontId="15" fillId="0" borderId="14" xfId="3" applyNumberFormat="1" applyFont="1" applyFill="1" applyBorder="1" applyAlignment="1">
      <alignment horizontal="center" vertical="top"/>
    </xf>
    <xf numFmtId="41" fontId="18" fillId="0" borderId="44" xfId="0" applyNumberFormat="1" applyFont="1" applyBorder="1" applyAlignment="1">
      <alignment horizontal="right" vertical="top"/>
    </xf>
    <xf numFmtId="41" fontId="18" fillId="0" borderId="17" xfId="0" applyNumberFormat="1" applyFont="1" applyBorder="1" applyAlignment="1">
      <alignment horizontal="right" vertical="top"/>
    </xf>
    <xf numFmtId="17" fontId="15" fillId="5" borderId="2" xfId="0" applyNumberFormat="1" applyFont="1" applyFill="1" applyBorder="1" applyAlignment="1">
      <alignment horizontal="center" vertical="top"/>
    </xf>
    <xf numFmtId="41" fontId="18" fillId="0" borderId="45" xfId="0" applyNumberFormat="1" applyFont="1" applyBorder="1" applyAlignment="1">
      <alignment horizontal="right" vertical="top"/>
    </xf>
    <xf numFmtId="41" fontId="18" fillId="0" borderId="34" xfId="0" applyNumberFormat="1" applyFont="1" applyBorder="1" applyAlignment="1">
      <alignment horizontal="right" vertical="top"/>
    </xf>
    <xf numFmtId="0" fontId="15" fillId="5" borderId="5" xfId="0" applyFont="1" applyFill="1" applyBorder="1" applyAlignment="1">
      <alignment horizontal="left" vertical="top"/>
    </xf>
    <xf numFmtId="49" fontId="15" fillId="0" borderId="7" xfId="11" applyNumberFormat="1" applyFont="1" applyFill="1" applyBorder="1" applyAlignment="1">
      <alignment vertical="top"/>
    </xf>
    <xf numFmtId="49" fontId="15" fillId="0" borderId="10" xfId="11" applyNumberFormat="1" applyFont="1" applyFill="1" applyBorder="1" applyAlignment="1">
      <alignment vertical="top"/>
    </xf>
    <xf numFmtId="189" fontId="15" fillId="5" borderId="2" xfId="2" applyNumberFormat="1" applyFont="1" applyFill="1" applyBorder="1" applyAlignment="1">
      <alignment horizontal="right" vertical="top"/>
    </xf>
    <xf numFmtId="189" fontId="18" fillId="11" borderId="4" xfId="0" applyNumberFormat="1" applyFont="1" applyFill="1" applyBorder="1" applyAlignment="1">
      <alignment horizontal="right" vertical="center"/>
    </xf>
    <xf numFmtId="189" fontId="18" fillId="11" borderId="4" xfId="2" applyNumberFormat="1" applyFont="1" applyFill="1" applyBorder="1" applyAlignment="1">
      <alignment horizontal="right" vertical="center"/>
    </xf>
    <xf numFmtId="0" fontId="18" fillId="11" borderId="4" xfId="0" applyFont="1" applyFill="1" applyBorder="1" applyAlignment="1">
      <alignment horizontal="right" vertical="center"/>
    </xf>
    <xf numFmtId="189" fontId="18" fillId="9" borderId="4" xfId="0" applyNumberFormat="1" applyFont="1" applyFill="1" applyBorder="1" applyAlignment="1">
      <alignment horizontal="right" vertical="center"/>
    </xf>
    <xf numFmtId="189" fontId="18" fillId="9" borderId="4" xfId="2" applyNumberFormat="1" applyFont="1" applyFill="1" applyBorder="1" applyAlignment="1">
      <alignment horizontal="right" vertical="center"/>
    </xf>
    <xf numFmtId="0" fontId="18" fillId="9" borderId="4" xfId="0" applyFont="1" applyFill="1" applyBorder="1" applyAlignment="1">
      <alignment horizontal="right" vertical="center"/>
    </xf>
    <xf numFmtId="189" fontId="18" fillId="12" borderId="4" xfId="0" applyNumberFormat="1" applyFont="1" applyFill="1" applyBorder="1" applyAlignment="1">
      <alignment horizontal="right" vertical="top"/>
    </xf>
    <xf numFmtId="189" fontId="18" fillId="12" borderId="4" xfId="2" applyNumberFormat="1" applyFont="1" applyFill="1" applyBorder="1" applyAlignment="1">
      <alignment horizontal="right" vertical="top"/>
    </xf>
    <xf numFmtId="189" fontId="18" fillId="10" borderId="4" xfId="0" applyNumberFormat="1" applyFont="1" applyFill="1" applyBorder="1" applyAlignment="1">
      <alignment horizontal="right" vertical="center"/>
    </xf>
    <xf numFmtId="189" fontId="18" fillId="10" borderId="4" xfId="2" applyNumberFormat="1" applyFont="1" applyFill="1" applyBorder="1" applyAlignment="1">
      <alignment horizontal="right" vertical="center"/>
    </xf>
    <xf numFmtId="0" fontId="18" fillId="10" borderId="4" xfId="0" applyFont="1" applyFill="1" applyBorder="1" applyAlignment="1">
      <alignment horizontal="right" vertical="center"/>
    </xf>
    <xf numFmtId="189" fontId="18" fillId="7" borderId="1" xfId="2" applyNumberFormat="1" applyFont="1" applyFill="1" applyBorder="1" applyAlignment="1">
      <alignment horizontal="right" vertical="top"/>
    </xf>
    <xf numFmtId="189" fontId="15" fillId="5" borderId="1" xfId="2" applyNumberFormat="1" applyFont="1" applyFill="1" applyBorder="1" applyAlignment="1">
      <alignment horizontal="right" vertical="top"/>
    </xf>
    <xf numFmtId="41" fontId="15" fillId="5" borderId="1" xfId="11" applyNumberFormat="1" applyFont="1" applyFill="1" applyBorder="1" applyAlignment="1">
      <alignment horizontal="right" vertical="top"/>
    </xf>
    <xf numFmtId="41" fontId="15" fillId="0" borderId="2" xfId="11" applyNumberFormat="1" applyFont="1" applyFill="1" applyBorder="1" applyAlignment="1">
      <alignment horizontal="right" vertical="top"/>
    </xf>
    <xf numFmtId="189" fontId="15" fillId="0" borderId="2" xfId="2" applyNumberFormat="1" applyFont="1" applyBorder="1" applyAlignment="1">
      <alignment horizontal="right" vertical="top"/>
    </xf>
    <xf numFmtId="189" fontId="15" fillId="5" borderId="4" xfId="2" applyNumberFormat="1" applyFont="1" applyFill="1" applyBorder="1" applyAlignment="1">
      <alignment horizontal="right" vertical="top"/>
    </xf>
    <xf numFmtId="41" fontId="15" fillId="0" borderId="4" xfId="11" applyNumberFormat="1" applyFont="1" applyFill="1" applyBorder="1" applyAlignment="1">
      <alignment horizontal="right" vertical="top"/>
    </xf>
    <xf numFmtId="189" fontId="15" fillId="0" borderId="4" xfId="2" applyNumberFormat="1" applyFont="1" applyBorder="1" applyAlignment="1">
      <alignment horizontal="right" vertical="top"/>
    </xf>
    <xf numFmtId="41" fontId="15" fillId="0" borderId="1" xfId="11" applyNumberFormat="1" applyFont="1" applyFill="1" applyBorder="1" applyAlignment="1">
      <alignment horizontal="right" vertical="top"/>
    </xf>
    <xf numFmtId="41" fontId="18" fillId="7" borderId="1" xfId="0" applyNumberFormat="1" applyFont="1" applyFill="1" applyBorder="1" applyAlignment="1">
      <alignment horizontal="right" vertical="top"/>
    </xf>
    <xf numFmtId="41" fontId="15" fillId="0" borderId="1" xfId="4" applyNumberFormat="1" applyFont="1" applyBorder="1" applyAlignment="1">
      <alignment horizontal="right" vertical="top"/>
    </xf>
    <xf numFmtId="43" fontId="15" fillId="0" borderId="44" xfId="2" applyFont="1" applyBorder="1" applyAlignment="1">
      <alignment horizontal="right" vertical="top"/>
    </xf>
    <xf numFmtId="41" fontId="15" fillId="0" borderId="44" xfId="4" applyNumberFormat="1" applyFont="1" applyFill="1" applyBorder="1" applyAlignment="1">
      <alignment horizontal="right" vertical="top"/>
    </xf>
    <xf numFmtId="189" fontId="15" fillId="0" borderId="16" xfId="2" applyNumberFormat="1" applyFont="1" applyFill="1" applyBorder="1" applyAlignment="1">
      <alignment horizontal="right" vertical="top"/>
    </xf>
    <xf numFmtId="189" fontId="15" fillId="0" borderId="17" xfId="2" applyNumberFormat="1" applyFont="1" applyFill="1" applyBorder="1" applyAlignment="1">
      <alignment horizontal="right" vertical="top"/>
    </xf>
    <xf numFmtId="41" fontId="15" fillId="0" borderId="1" xfId="4" applyNumberFormat="1" applyFont="1" applyFill="1" applyBorder="1" applyAlignment="1">
      <alignment horizontal="right" vertical="top"/>
    </xf>
    <xf numFmtId="41" fontId="15" fillId="0" borderId="44" xfId="11" applyNumberFormat="1" applyFont="1" applyFill="1" applyBorder="1" applyAlignment="1">
      <alignment horizontal="right" vertical="top"/>
    </xf>
    <xf numFmtId="41" fontId="18" fillId="0" borderId="44" xfId="0" applyNumberFormat="1" applyFont="1" applyFill="1" applyBorder="1" applyAlignment="1">
      <alignment horizontal="right" vertical="top"/>
    </xf>
    <xf numFmtId="189" fontId="18" fillId="0" borderId="44" xfId="2" applyNumberFormat="1" applyFont="1" applyFill="1" applyBorder="1" applyAlignment="1">
      <alignment horizontal="right" vertical="top"/>
    </xf>
    <xf numFmtId="41" fontId="15" fillId="0" borderId="16" xfId="11" applyNumberFormat="1" applyFont="1" applyFill="1" applyBorder="1" applyAlignment="1">
      <alignment horizontal="right" vertical="top"/>
    </xf>
    <xf numFmtId="41" fontId="18" fillId="0" borderId="16" xfId="0" applyNumberFormat="1" applyFont="1" applyFill="1" applyBorder="1" applyAlignment="1">
      <alignment horizontal="right" vertical="top"/>
    </xf>
    <xf numFmtId="189" fontId="18" fillId="0" borderId="16" xfId="2" applyNumberFormat="1" applyFont="1" applyFill="1" applyBorder="1" applyAlignment="1">
      <alignment horizontal="right" vertical="top"/>
    </xf>
    <xf numFmtId="41" fontId="15" fillId="0" borderId="17" xfId="11" applyNumberFormat="1" applyFont="1" applyFill="1" applyBorder="1" applyAlignment="1">
      <alignment horizontal="right" vertical="top"/>
    </xf>
    <xf numFmtId="41" fontId="18" fillId="0" borderId="17" xfId="0" applyNumberFormat="1" applyFont="1" applyFill="1" applyBorder="1" applyAlignment="1">
      <alignment horizontal="right" vertical="top"/>
    </xf>
    <xf numFmtId="189" fontId="18" fillId="0" borderId="17" xfId="2" applyNumberFormat="1" applyFont="1" applyFill="1" applyBorder="1" applyAlignment="1">
      <alignment horizontal="right" vertical="top"/>
    </xf>
    <xf numFmtId="41" fontId="18" fillId="0" borderId="4" xfId="0" applyNumberFormat="1" applyFont="1" applyFill="1" applyBorder="1" applyAlignment="1">
      <alignment horizontal="right" vertical="top"/>
    </xf>
    <xf numFmtId="41" fontId="18" fillId="0" borderId="1" xfId="0" applyNumberFormat="1" applyFont="1" applyFill="1" applyBorder="1" applyAlignment="1">
      <alignment horizontal="right" vertical="top"/>
    </xf>
    <xf numFmtId="189" fontId="18" fillId="0" borderId="1" xfId="2" applyNumberFormat="1" applyFont="1" applyFill="1" applyBorder="1" applyAlignment="1">
      <alignment horizontal="right" vertical="top"/>
    </xf>
    <xf numFmtId="41" fontId="18" fillId="0" borderId="2" xfId="0" applyNumberFormat="1" applyFont="1" applyFill="1" applyBorder="1" applyAlignment="1">
      <alignment horizontal="right" vertical="top"/>
    </xf>
    <xf numFmtId="41" fontId="15" fillId="0" borderId="1" xfId="4" applyNumberFormat="1" applyFont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vertical="top" wrapText="1"/>
    </xf>
    <xf numFmtId="3" fontId="15" fillId="0" borderId="16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horizontal="right" vertical="top" wrapText="1"/>
    </xf>
    <xf numFmtId="3" fontId="15" fillId="0" borderId="44" xfId="0" applyNumberFormat="1" applyFont="1" applyFill="1" applyBorder="1" applyAlignment="1">
      <alignment horizontal="right" vertical="top" wrapText="1"/>
    </xf>
    <xf numFmtId="41" fontId="15" fillId="0" borderId="1" xfId="4" applyNumberFormat="1" applyFont="1" applyFill="1" applyBorder="1" applyAlignment="1">
      <alignment horizontal="right" vertical="top" wrapText="1"/>
    </xf>
    <xf numFmtId="189" fontId="18" fillId="0" borderId="3" xfId="2" applyNumberFormat="1" applyFont="1" applyFill="1" applyBorder="1" applyAlignment="1">
      <alignment horizontal="right" vertical="top"/>
    </xf>
    <xf numFmtId="41" fontId="15" fillId="0" borderId="4" xfId="11" applyNumberFormat="1" applyFont="1" applyFill="1" applyBorder="1" applyAlignment="1">
      <alignment horizontal="right" vertical="top" wrapText="1"/>
    </xf>
    <xf numFmtId="41" fontId="15" fillId="2" borderId="1" xfId="3" applyNumberFormat="1" applyFont="1" applyFill="1" applyBorder="1" applyAlignment="1">
      <alignment horizontal="right" vertical="top"/>
    </xf>
    <xf numFmtId="41" fontId="15" fillId="0" borderId="4" xfId="0" applyNumberFormat="1" applyFont="1" applyBorder="1" applyAlignment="1">
      <alignment horizontal="right" vertical="top" wrapText="1"/>
    </xf>
    <xf numFmtId="189" fontId="18" fillId="17" borderId="1" xfId="0" applyNumberFormat="1" applyFont="1" applyFill="1" applyBorder="1" applyAlignment="1">
      <alignment horizontal="right"/>
    </xf>
    <xf numFmtId="189" fontId="18" fillId="17" borderId="1" xfId="2" applyNumberFormat="1" applyFont="1" applyFill="1" applyBorder="1" applyAlignment="1">
      <alignment horizontal="right"/>
    </xf>
    <xf numFmtId="0" fontId="18" fillId="17" borderId="1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89" fontId="15" fillId="0" borderId="0" xfId="2" applyNumberFormat="1" applyFont="1" applyAlignment="1">
      <alignment horizontal="right"/>
    </xf>
    <xf numFmtId="41" fontId="15" fillId="0" borderId="44" xfId="4" applyNumberFormat="1" applyFont="1" applyFill="1" applyBorder="1" applyAlignment="1">
      <alignment horizontal="right" vertical="top" wrapText="1"/>
    </xf>
    <xf numFmtId="49" fontId="15" fillId="0" borderId="34" xfId="0" applyNumberFormat="1" applyFont="1" applyBorder="1" applyAlignment="1">
      <alignment vertical="top" wrapText="1"/>
    </xf>
    <xf numFmtId="0" fontId="15" fillId="0" borderId="16" xfId="0" applyFont="1" applyBorder="1" applyAlignment="1">
      <alignment horizontal="right" vertical="top" wrapText="1"/>
    </xf>
    <xf numFmtId="43" fontId="15" fillId="0" borderId="16" xfId="11" applyFont="1" applyFill="1" applyBorder="1" applyAlignment="1">
      <alignment horizontal="right" vertical="top"/>
    </xf>
    <xf numFmtId="0" fontId="15" fillId="0" borderId="16" xfId="16" applyNumberFormat="1" applyFont="1" applyFill="1" applyBorder="1" applyAlignment="1">
      <alignment horizontal="right" vertical="top"/>
    </xf>
    <xf numFmtId="15" fontId="15" fillId="0" borderId="16" xfId="0" applyNumberFormat="1" applyFont="1" applyBorder="1" applyAlignment="1">
      <alignment horizontal="left" vertical="top" wrapText="1"/>
    </xf>
    <xf numFmtId="0" fontId="15" fillId="0" borderId="16" xfId="0" applyFont="1" applyFill="1" applyBorder="1" applyAlignment="1">
      <alignment vertical="top"/>
    </xf>
    <xf numFmtId="0" fontId="15" fillId="5" borderId="16" xfId="14" applyNumberFormat="1" applyFont="1" applyFill="1" applyBorder="1" applyAlignment="1">
      <alignment horizontal="center" vertical="top"/>
    </xf>
    <xf numFmtId="49" fontId="15" fillId="0" borderId="45" xfId="9" applyNumberFormat="1" applyFont="1" applyFill="1" applyBorder="1" applyAlignment="1">
      <alignment horizontal="left" vertical="top"/>
    </xf>
    <xf numFmtId="195" fontId="15" fillId="0" borderId="17" xfId="2" applyNumberFormat="1" applyFont="1" applyBorder="1" applyAlignment="1">
      <alignment horizontal="right" vertical="top"/>
    </xf>
    <xf numFmtId="15" fontId="15" fillId="0" borderId="26" xfId="0" applyNumberFormat="1" applyFont="1" applyBorder="1" applyAlignment="1">
      <alignment horizontal="left" vertical="top" wrapText="1"/>
    </xf>
    <xf numFmtId="0" fontId="15" fillId="0" borderId="26" xfId="15" applyNumberFormat="1" applyFont="1" applyFill="1" applyBorder="1" applyAlignment="1">
      <alignment horizontal="left" vertical="top" wrapText="1"/>
    </xf>
    <xf numFmtId="189" fontId="15" fillId="0" borderId="16" xfId="2" applyNumberFormat="1" applyFont="1" applyBorder="1" applyAlignment="1">
      <alignment horizontal="center" vertical="top" wrapText="1"/>
    </xf>
    <xf numFmtId="189" fontId="15" fillId="0" borderId="17" xfId="2" applyNumberFormat="1" applyFont="1" applyBorder="1" applyAlignment="1">
      <alignment horizontal="center" vertical="top" wrapText="1"/>
    </xf>
    <xf numFmtId="0" fontId="18" fillId="9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41" fontId="18" fillId="9" borderId="4" xfId="0" applyNumberFormat="1" applyFont="1" applyFill="1" applyBorder="1" applyAlignment="1">
      <alignment horizontal="right" vertical="top"/>
    </xf>
    <xf numFmtId="41" fontId="18" fillId="13" borderId="1" xfId="3" applyNumberFormat="1" applyFont="1" applyFill="1" applyBorder="1" applyAlignment="1">
      <alignment horizontal="right" vertical="top"/>
    </xf>
    <xf numFmtId="41" fontId="16" fillId="0" borderId="16" xfId="0" applyNumberFormat="1" applyFont="1" applyBorder="1" applyAlignment="1">
      <alignment horizontal="right" vertical="top"/>
    </xf>
    <xf numFmtId="41" fontId="16" fillId="0" borderId="17" xfId="0" applyNumberFormat="1" applyFont="1" applyBorder="1" applyAlignment="1">
      <alignment horizontal="right" vertical="top"/>
    </xf>
    <xf numFmtId="0" fontId="18" fillId="13" borderId="1" xfId="0" applyFont="1" applyFill="1" applyBorder="1" applyAlignment="1">
      <alignment horizontal="center" vertical="top"/>
    </xf>
    <xf numFmtId="0" fontId="15" fillId="17" borderId="1" xfId="0" applyFont="1" applyFill="1" applyBorder="1" applyAlignment="1">
      <alignment horizontal="center" vertical="top"/>
    </xf>
    <xf numFmtId="188" fontId="15" fillId="10" borderId="15" xfId="0" applyNumberFormat="1" applyFont="1" applyFill="1" applyBorder="1" applyAlignment="1">
      <alignment horizontal="center" vertical="top" wrapText="1"/>
    </xf>
    <xf numFmtId="0" fontId="15" fillId="10" borderId="4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left" wrapText="1"/>
    </xf>
    <xf numFmtId="0" fontId="15" fillId="5" borderId="2" xfId="0" applyFont="1" applyFill="1" applyBorder="1"/>
    <xf numFmtId="0" fontId="18" fillId="5" borderId="5" xfId="0" applyFont="1" applyFill="1" applyBorder="1" applyAlignment="1">
      <alignment horizontal="center" vertical="top"/>
    </xf>
    <xf numFmtId="0" fontId="23" fillId="7" borderId="1" xfId="0" applyFont="1" applyFill="1" applyBorder="1" applyAlignment="1">
      <alignment vertical="top"/>
    </xf>
    <xf numFmtId="0" fontId="23" fillId="7" borderId="1" xfId="0" applyFont="1" applyFill="1" applyBorder="1"/>
    <xf numFmtId="0" fontId="15" fillId="0" borderId="32" xfId="0" applyFont="1" applyBorder="1" applyAlignment="1">
      <alignment horizontal="center" vertical="top"/>
    </xf>
    <xf numFmtId="0" fontId="15" fillId="0" borderId="33" xfId="0" applyFont="1" applyBorder="1" applyAlignment="1">
      <alignment horizontal="center" vertical="top"/>
    </xf>
    <xf numFmtId="49" fontId="15" fillId="5" borderId="45" xfId="9" applyNumberFormat="1" applyFont="1" applyFill="1" applyBorder="1" applyAlignment="1">
      <alignment vertical="top" wrapText="1"/>
    </xf>
    <xf numFmtId="41" fontId="15" fillId="5" borderId="44" xfId="11" applyNumberFormat="1" applyFont="1" applyFill="1" applyBorder="1" applyAlignment="1">
      <alignment horizontal="right" vertical="top" wrapText="1"/>
    </xf>
    <xf numFmtId="0" fontId="16" fillId="5" borderId="1" xfId="0" applyFont="1" applyFill="1" applyBorder="1" applyAlignment="1">
      <alignment horizontal="left" vertical="top" wrapText="1"/>
    </xf>
    <xf numFmtId="41" fontId="18" fillId="12" borderId="4" xfId="0" applyNumberFormat="1" applyFont="1" applyFill="1" applyBorder="1" applyAlignment="1">
      <alignment horizontal="right" vertical="top"/>
    </xf>
    <xf numFmtId="41" fontId="18" fillId="10" borderId="4" xfId="0" applyNumberFormat="1" applyFont="1" applyFill="1" applyBorder="1" applyAlignment="1">
      <alignment horizontal="right" vertical="top"/>
    </xf>
    <xf numFmtId="41" fontId="18" fillId="7" borderId="4" xfId="0" applyNumberFormat="1" applyFont="1" applyFill="1" applyBorder="1" applyAlignment="1">
      <alignment horizontal="right" vertical="top"/>
    </xf>
    <xf numFmtId="41" fontId="15" fillId="0" borderId="1" xfId="9" applyNumberFormat="1" applyFont="1" applyFill="1" applyBorder="1" applyAlignment="1">
      <alignment horizontal="right" vertical="top" wrapText="1"/>
    </xf>
    <xf numFmtId="189" fontId="18" fillId="7" borderId="1" xfId="2" applyNumberFormat="1" applyFont="1" applyFill="1" applyBorder="1" applyAlignment="1">
      <alignment horizontal="right"/>
    </xf>
    <xf numFmtId="41" fontId="18" fillId="7" borderId="1" xfId="9" applyNumberFormat="1" applyFont="1" applyFill="1" applyBorder="1" applyAlignment="1">
      <alignment horizontal="right" vertical="top" wrapText="1"/>
    </xf>
    <xf numFmtId="41" fontId="18" fillId="0" borderId="44" xfId="0" applyNumberFormat="1" applyFont="1" applyBorder="1" applyAlignment="1">
      <alignment horizontal="right" vertical="top" wrapText="1"/>
    </xf>
    <xf numFmtId="41" fontId="16" fillId="0" borderId="44" xfId="11" applyNumberFormat="1" applyFont="1" applyFill="1" applyBorder="1" applyAlignment="1">
      <alignment horizontal="right" vertical="top"/>
    </xf>
    <xf numFmtId="41" fontId="15" fillId="0" borderId="44" xfId="9" applyNumberFormat="1" applyFont="1" applyFill="1" applyBorder="1" applyAlignment="1">
      <alignment horizontal="right" vertical="top" wrapText="1"/>
    </xf>
    <xf numFmtId="41" fontId="16" fillId="5" borderId="16" xfId="2" applyNumberFormat="1" applyFont="1" applyFill="1" applyBorder="1" applyAlignment="1">
      <alignment horizontal="right" vertical="top" wrapText="1"/>
    </xf>
    <xf numFmtId="189" fontId="18" fillId="5" borderId="1" xfId="2" applyNumberFormat="1" applyFont="1" applyFill="1" applyBorder="1" applyAlignment="1">
      <alignment horizontal="right" vertical="top"/>
    </xf>
    <xf numFmtId="41" fontId="16" fillId="5" borderId="26" xfId="2" applyNumberFormat="1" applyFont="1" applyFill="1" applyBorder="1" applyAlignment="1">
      <alignment horizontal="right" vertical="top" wrapText="1"/>
    </xf>
    <xf numFmtId="41" fontId="16" fillId="5" borderId="2" xfId="2" applyNumberFormat="1" applyFont="1" applyFill="1" applyBorder="1" applyAlignment="1">
      <alignment horizontal="right" vertical="top" wrapText="1"/>
    </xf>
    <xf numFmtId="41" fontId="16" fillId="5" borderId="44" xfId="2" applyNumberFormat="1" applyFont="1" applyFill="1" applyBorder="1" applyAlignment="1">
      <alignment horizontal="right" vertical="top" wrapText="1"/>
    </xf>
    <xf numFmtId="41" fontId="16" fillId="5" borderId="1" xfId="2" applyNumberFormat="1" applyFont="1" applyFill="1" applyBorder="1" applyAlignment="1">
      <alignment horizontal="right" vertical="top" wrapText="1"/>
    </xf>
    <xf numFmtId="189" fontId="15" fillId="5" borderId="44" xfId="2" applyNumberFormat="1" applyFont="1" applyFill="1" applyBorder="1" applyAlignment="1">
      <alignment horizontal="right" vertical="top"/>
    </xf>
    <xf numFmtId="41" fontId="16" fillId="5" borderId="17" xfId="2" applyNumberFormat="1" applyFont="1" applyFill="1" applyBorder="1" applyAlignment="1">
      <alignment horizontal="right" vertical="top" wrapText="1"/>
    </xf>
    <xf numFmtId="0" fontId="15" fillId="0" borderId="3" xfId="0" quotePrefix="1" applyFont="1" applyBorder="1" applyAlignment="1">
      <alignment horizontal="right" vertical="top"/>
    </xf>
    <xf numFmtId="43" fontId="15" fillId="0" borderId="17" xfId="2" applyFont="1" applyFill="1" applyBorder="1" applyAlignment="1">
      <alignment horizontal="right" vertical="top" wrapText="1"/>
    </xf>
    <xf numFmtId="41" fontId="20" fillId="0" borderId="1" xfId="0" applyNumberFormat="1" applyFont="1" applyBorder="1" applyAlignment="1">
      <alignment horizontal="right" vertical="top" wrapText="1"/>
    </xf>
    <xf numFmtId="41" fontId="18" fillId="10" borderId="4" xfId="3" applyNumberFormat="1" applyFont="1" applyFill="1" applyBorder="1" applyAlignment="1">
      <alignment horizontal="right" vertical="top"/>
    </xf>
    <xf numFmtId="189" fontId="18" fillId="5" borderId="2" xfId="2" applyNumberFormat="1" applyFont="1" applyFill="1" applyBorder="1" applyAlignment="1">
      <alignment horizontal="right" vertical="top"/>
    </xf>
    <xf numFmtId="43" fontId="15" fillId="5" borderId="17" xfId="2" applyFont="1" applyFill="1" applyBorder="1" applyAlignment="1">
      <alignment horizontal="right" vertical="top"/>
    </xf>
    <xf numFmtId="41" fontId="16" fillId="0" borderId="44" xfId="9" applyNumberFormat="1" applyFont="1" applyFill="1" applyBorder="1" applyAlignment="1">
      <alignment horizontal="right" vertical="top" wrapText="1"/>
    </xf>
    <xf numFmtId="41" fontId="15" fillId="0" borderId="44" xfId="11" applyNumberFormat="1" applyFont="1" applyFill="1" applyBorder="1" applyAlignment="1">
      <alignment horizontal="right" vertical="top" wrapText="1"/>
    </xf>
    <xf numFmtId="41" fontId="15" fillId="5" borderId="4" xfId="0" applyNumberFormat="1" applyFont="1" applyFill="1" applyBorder="1" applyAlignment="1">
      <alignment horizontal="right" vertical="top" wrapText="1"/>
    </xf>
    <xf numFmtId="41" fontId="15" fillId="0" borderId="16" xfId="2" applyNumberFormat="1" applyFont="1" applyFill="1" applyBorder="1" applyAlignment="1">
      <alignment horizontal="right" vertical="top" wrapText="1"/>
    </xf>
    <xf numFmtId="41" fontId="18" fillId="12" borderId="1" xfId="9" applyNumberFormat="1" applyFont="1" applyFill="1" applyBorder="1" applyAlignment="1">
      <alignment horizontal="right" vertical="top" wrapText="1"/>
    </xf>
    <xf numFmtId="41" fontId="18" fillId="14" borderId="1" xfId="3" applyNumberFormat="1" applyFont="1" applyFill="1" applyBorder="1" applyAlignment="1">
      <alignment horizontal="right" vertical="top"/>
    </xf>
    <xf numFmtId="189" fontId="15" fillId="0" borderId="44" xfId="2" applyNumberFormat="1" applyFont="1" applyFill="1" applyBorder="1" applyAlignment="1">
      <alignment horizontal="right" vertical="top" wrapText="1"/>
    </xf>
    <xf numFmtId="189" fontId="15" fillId="0" borderId="16" xfId="2" applyNumberFormat="1" applyFont="1" applyFill="1" applyBorder="1" applyAlignment="1">
      <alignment horizontal="right" vertical="top" wrapText="1"/>
    </xf>
    <xf numFmtId="189" fontId="15" fillId="0" borderId="17" xfId="2" applyNumberFormat="1" applyFont="1" applyFill="1" applyBorder="1" applyAlignment="1">
      <alignment horizontal="right" vertical="top" wrapText="1"/>
    </xf>
    <xf numFmtId="41" fontId="18" fillId="14" borderId="34" xfId="3" applyNumberFormat="1" applyFont="1" applyFill="1" applyBorder="1" applyAlignment="1">
      <alignment horizontal="right" vertical="top"/>
    </xf>
    <xf numFmtId="41" fontId="18" fillId="7" borderId="13" xfId="11" applyNumberFormat="1" applyFont="1" applyFill="1" applyBorder="1" applyAlignment="1">
      <alignment horizontal="right" vertical="top"/>
    </xf>
    <xf numFmtId="189" fontId="15" fillId="0" borderId="26" xfId="2" applyNumberFormat="1" applyFont="1" applyBorder="1" applyAlignment="1">
      <alignment horizontal="right" vertical="top"/>
    </xf>
    <xf numFmtId="41" fontId="15" fillId="5" borderId="1" xfId="0" applyNumberFormat="1" applyFont="1" applyFill="1" applyBorder="1" applyAlignment="1">
      <alignment horizontal="right" vertical="top" wrapText="1"/>
    </xf>
    <xf numFmtId="41" fontId="18" fillId="7" borderId="13" xfId="11" applyNumberFormat="1" applyFont="1" applyFill="1" applyBorder="1" applyAlignment="1">
      <alignment horizontal="right" vertical="top" wrapText="1"/>
    </xf>
    <xf numFmtId="41" fontId="18" fillId="9" borderId="1" xfId="11" applyNumberFormat="1" applyFont="1" applyFill="1" applyBorder="1" applyAlignment="1">
      <alignment horizontal="right" vertical="top" wrapText="1"/>
    </xf>
    <xf numFmtId="41" fontId="18" fillId="16" borderId="2" xfId="11" applyNumberFormat="1" applyFont="1" applyFill="1" applyBorder="1" applyAlignment="1">
      <alignment horizontal="right" vertical="top" wrapText="1"/>
    </xf>
    <xf numFmtId="41" fontId="18" fillId="10" borderId="1" xfId="3" applyNumberFormat="1" applyFont="1" applyFill="1" applyBorder="1" applyAlignment="1">
      <alignment horizontal="right" vertical="top" wrapText="1"/>
    </xf>
    <xf numFmtId="41" fontId="15" fillId="7" borderId="1" xfId="0" applyNumberFormat="1" applyFont="1" applyFill="1" applyBorder="1" applyAlignment="1">
      <alignment horizontal="right" vertical="top"/>
    </xf>
    <xf numFmtId="41" fontId="18" fillId="10" borderId="4" xfId="3" applyNumberFormat="1" applyFont="1" applyFill="1" applyBorder="1" applyAlignment="1">
      <alignment horizontal="right"/>
    </xf>
    <xf numFmtId="41" fontId="18" fillId="7" borderId="1" xfId="0" applyNumberFormat="1" applyFont="1" applyFill="1" applyBorder="1" applyAlignment="1">
      <alignment horizontal="right"/>
    </xf>
    <xf numFmtId="43" fontId="18" fillId="0" borderId="3" xfId="2" applyFont="1" applyBorder="1" applyAlignment="1">
      <alignment horizontal="right" vertical="top"/>
    </xf>
    <xf numFmtId="43" fontId="18" fillId="0" borderId="44" xfId="2" applyFont="1" applyBorder="1" applyAlignment="1">
      <alignment horizontal="right" vertical="top"/>
    </xf>
    <xf numFmtId="43" fontId="19" fillId="0" borderId="17" xfId="2" applyFont="1" applyBorder="1" applyAlignment="1">
      <alignment horizontal="right" vertical="top"/>
    </xf>
    <xf numFmtId="41" fontId="15" fillId="5" borderId="17" xfId="0" applyNumberFormat="1" applyFont="1" applyFill="1" applyBorder="1" applyAlignment="1">
      <alignment horizontal="right" vertical="top" wrapText="1"/>
    </xf>
    <xf numFmtId="41" fontId="15" fillId="0" borderId="1" xfId="11" applyNumberFormat="1" applyFont="1" applyBorder="1" applyAlignment="1">
      <alignment horizontal="right" vertical="top" wrapText="1"/>
    </xf>
    <xf numFmtId="41" fontId="18" fillId="10" borderId="1" xfId="3" applyNumberFormat="1" applyFont="1" applyFill="1" applyBorder="1" applyAlignment="1">
      <alignment horizontal="right"/>
    </xf>
    <xf numFmtId="189" fontId="18" fillId="10" borderId="1" xfId="3" applyNumberFormat="1" applyFont="1" applyFill="1" applyBorder="1" applyAlignment="1">
      <alignment horizontal="right"/>
    </xf>
    <xf numFmtId="189" fontId="15" fillId="7" borderId="1" xfId="2" applyNumberFormat="1" applyFont="1" applyFill="1" applyBorder="1" applyAlignment="1">
      <alignment horizontal="right" wrapText="1"/>
    </xf>
    <xf numFmtId="41" fontId="18" fillId="7" borderId="1" xfId="0" applyNumberFormat="1" applyFont="1" applyFill="1" applyBorder="1" applyAlignment="1">
      <alignment horizontal="right" wrapText="1"/>
    </xf>
    <xf numFmtId="196" fontId="15" fillId="0" borderId="1" xfId="2" applyNumberFormat="1" applyFont="1" applyFill="1" applyBorder="1" applyAlignment="1">
      <alignment horizontal="right" vertical="top" wrapText="1"/>
    </xf>
    <xf numFmtId="41" fontId="18" fillId="12" borderId="1" xfId="3" applyNumberFormat="1" applyFont="1" applyFill="1" applyBorder="1" applyAlignment="1">
      <alignment horizontal="right"/>
    </xf>
    <xf numFmtId="41" fontId="18" fillId="10" borderId="1" xfId="3" applyNumberFormat="1" applyFont="1" applyFill="1" applyBorder="1" applyAlignment="1">
      <alignment horizontal="right" vertical="top"/>
    </xf>
    <xf numFmtId="41" fontId="18" fillId="7" borderId="2" xfId="0" applyNumberFormat="1" applyFont="1" applyFill="1" applyBorder="1" applyAlignment="1">
      <alignment horizontal="right"/>
    </xf>
    <xf numFmtId="41" fontId="18" fillId="11" borderId="1" xfId="0" applyNumberFormat="1" applyFont="1" applyFill="1" applyBorder="1" applyAlignment="1">
      <alignment horizontal="right"/>
    </xf>
    <xf numFmtId="41" fontId="15" fillId="5" borderId="44" xfId="9" applyNumberFormat="1" applyFont="1" applyFill="1" applyBorder="1" applyAlignment="1">
      <alignment horizontal="right" vertical="top" wrapText="1"/>
    </xf>
    <xf numFmtId="41" fontId="15" fillId="5" borderId="2" xfId="11" applyNumberFormat="1" applyFont="1" applyFill="1" applyBorder="1" applyAlignment="1">
      <alignment horizontal="right" vertical="top" wrapText="1"/>
    </xf>
    <xf numFmtId="41" fontId="15" fillId="5" borderId="4" xfId="11" applyNumberFormat="1" applyFont="1" applyFill="1" applyBorder="1" applyAlignment="1">
      <alignment horizontal="right" vertical="top" wrapText="1"/>
    </xf>
    <xf numFmtId="41" fontId="16" fillId="0" borderId="17" xfId="11" applyNumberFormat="1" applyFont="1" applyFill="1" applyBorder="1" applyAlignment="1">
      <alignment horizontal="right" vertical="top"/>
    </xf>
    <xf numFmtId="41" fontId="15" fillId="5" borderId="1" xfId="9" applyNumberFormat="1" applyFont="1" applyFill="1" applyBorder="1" applyAlignment="1">
      <alignment horizontal="right" vertical="top" wrapText="1"/>
    </xf>
    <xf numFmtId="41" fontId="15" fillId="5" borderId="1" xfId="2" applyNumberFormat="1" applyFont="1" applyFill="1" applyBorder="1" applyAlignment="1">
      <alignment horizontal="right" vertical="top" wrapText="1"/>
    </xf>
    <xf numFmtId="43" fontId="15" fillId="0" borderId="3" xfId="2" applyFont="1" applyBorder="1" applyAlignment="1">
      <alignment horizontal="right" vertical="top"/>
    </xf>
    <xf numFmtId="41" fontId="5" fillId="0" borderId="44" xfId="11" applyNumberFormat="1" applyFont="1" applyFill="1" applyBorder="1" applyAlignment="1">
      <alignment horizontal="right" vertical="top"/>
    </xf>
    <xf numFmtId="41" fontId="15" fillId="0" borderId="2" xfId="11" applyNumberFormat="1" applyFont="1" applyBorder="1" applyAlignment="1">
      <alignment horizontal="right" vertical="top"/>
    </xf>
    <xf numFmtId="41" fontId="15" fillId="0" borderId="1" xfId="0" quotePrefix="1" applyNumberFormat="1" applyFont="1" applyFill="1" applyBorder="1" applyAlignment="1">
      <alignment horizontal="right" vertical="top"/>
    </xf>
    <xf numFmtId="41" fontId="15" fillId="5" borderId="44" xfId="0" applyNumberFormat="1" applyFont="1" applyFill="1" applyBorder="1" applyAlignment="1">
      <alignment horizontal="right" vertical="top" wrapText="1"/>
    </xf>
    <xf numFmtId="41" fontId="15" fillId="0" borderId="1" xfId="2" applyNumberFormat="1" applyFont="1" applyFill="1" applyBorder="1" applyAlignment="1">
      <alignment horizontal="right" vertical="top" wrapText="1"/>
    </xf>
    <xf numFmtId="41" fontId="15" fillId="0" borderId="1" xfId="2" applyNumberFormat="1" applyFont="1" applyFill="1" applyBorder="1" applyAlignment="1">
      <alignment horizontal="right" vertical="top"/>
    </xf>
    <xf numFmtId="41" fontId="15" fillId="5" borderId="1" xfId="0" applyNumberFormat="1" applyFont="1" applyFill="1" applyBorder="1" applyAlignment="1">
      <alignment horizontal="right" vertical="top"/>
    </xf>
    <xf numFmtId="41" fontId="5" fillId="5" borderId="1" xfId="2" applyNumberFormat="1" applyFont="1" applyFill="1" applyBorder="1" applyAlignment="1">
      <alignment horizontal="right" vertical="top" wrapText="1"/>
    </xf>
    <xf numFmtId="189" fontId="5" fillId="5" borderId="1" xfId="2" applyNumberFormat="1" applyFont="1" applyFill="1" applyBorder="1" applyAlignment="1">
      <alignment horizontal="right" vertical="top"/>
    </xf>
    <xf numFmtId="41" fontId="15" fillId="5" borderId="2" xfId="0" applyNumberFormat="1" applyFont="1" applyFill="1" applyBorder="1" applyAlignment="1">
      <alignment horizontal="right" vertical="top" wrapText="1"/>
    </xf>
    <xf numFmtId="41" fontId="15" fillId="0" borderId="2" xfId="0" applyNumberFormat="1" applyFont="1" applyFill="1" applyBorder="1" applyAlignment="1">
      <alignment horizontal="right" vertical="top"/>
    </xf>
    <xf numFmtId="41" fontId="15" fillId="5" borderId="29" xfId="2" applyNumberFormat="1" applyFont="1" applyFill="1" applyBorder="1" applyAlignment="1">
      <alignment horizontal="right" vertical="top" wrapText="1"/>
    </xf>
    <xf numFmtId="41" fontId="15" fillId="0" borderId="44" xfId="2" applyNumberFormat="1" applyFont="1" applyFill="1" applyBorder="1" applyAlignment="1">
      <alignment horizontal="right" vertical="top" wrapText="1"/>
    </xf>
    <xf numFmtId="189" fontId="15" fillId="5" borderId="29" xfId="2" applyNumberFormat="1" applyFont="1" applyFill="1" applyBorder="1" applyAlignment="1">
      <alignment horizontal="right" vertical="top"/>
    </xf>
    <xf numFmtId="189" fontId="15" fillId="5" borderId="16" xfId="2" applyNumberFormat="1" applyFont="1" applyFill="1" applyBorder="1" applyAlignment="1">
      <alignment horizontal="right" vertical="top"/>
    </xf>
    <xf numFmtId="189" fontId="16" fillId="5" borderId="16" xfId="2" applyNumberFormat="1" applyFont="1" applyFill="1" applyBorder="1" applyAlignment="1">
      <alignment horizontal="right" vertical="top"/>
    </xf>
    <xf numFmtId="189" fontId="16" fillId="5" borderId="26" xfId="2" applyNumberFormat="1" applyFont="1" applyFill="1" applyBorder="1" applyAlignment="1">
      <alignment horizontal="right" vertical="top"/>
    </xf>
    <xf numFmtId="189" fontId="16" fillId="5" borderId="1" xfId="2" applyNumberFormat="1" applyFont="1" applyFill="1" applyBorder="1" applyAlignment="1">
      <alignment horizontal="right" vertical="top"/>
    </xf>
    <xf numFmtId="41" fontId="5" fillId="0" borderId="2" xfId="0" applyNumberFormat="1" applyFont="1" applyBorder="1" applyAlignment="1">
      <alignment horizontal="right" vertical="top"/>
    </xf>
    <xf numFmtId="43" fontId="15" fillId="5" borderId="2" xfId="2" applyFont="1" applyFill="1" applyBorder="1" applyAlignment="1">
      <alignment horizontal="right" vertical="top"/>
    </xf>
    <xf numFmtId="41" fontId="15" fillId="0" borderId="2" xfId="11" applyNumberFormat="1" applyFont="1" applyFill="1" applyBorder="1" applyAlignment="1">
      <alignment horizontal="right" vertical="top" wrapText="1"/>
    </xf>
    <xf numFmtId="41" fontId="5" fillId="0" borderId="44" xfId="0" applyNumberFormat="1" applyFont="1" applyBorder="1" applyAlignment="1">
      <alignment horizontal="right" vertical="top"/>
    </xf>
    <xf numFmtId="41" fontId="5" fillId="0" borderId="1" xfId="0" applyNumberFormat="1" applyFont="1" applyFill="1" applyBorder="1" applyAlignment="1">
      <alignment horizontal="right" vertical="top" wrapText="1"/>
    </xf>
    <xf numFmtId="41" fontId="15" fillId="0" borderId="3" xfId="11" applyNumberFormat="1" applyFont="1" applyBorder="1" applyAlignment="1">
      <alignment horizontal="right" vertical="top"/>
    </xf>
    <xf numFmtId="41" fontId="15" fillId="0" borderId="1" xfId="11" applyNumberFormat="1" applyFont="1" applyBorder="1" applyAlignment="1">
      <alignment horizontal="right" vertical="top" shrinkToFit="1"/>
    </xf>
    <xf numFmtId="41" fontId="15" fillId="0" borderId="29" xfId="0" applyNumberFormat="1" applyFont="1" applyBorder="1" applyAlignment="1">
      <alignment horizontal="right" vertical="top"/>
    </xf>
    <xf numFmtId="189" fontId="15" fillId="0" borderId="3" xfId="2" applyNumberFormat="1" applyFont="1" applyFill="1" applyBorder="1" applyAlignment="1">
      <alignment horizontal="right" vertical="top"/>
    </xf>
    <xf numFmtId="41" fontId="15" fillId="0" borderId="1" xfId="9" applyNumberFormat="1" applyFont="1" applyFill="1" applyBorder="1" applyAlignment="1">
      <alignment horizontal="right" vertical="top" shrinkToFit="1"/>
    </xf>
    <xf numFmtId="41" fontId="15" fillId="0" borderId="2" xfId="11" applyNumberFormat="1" applyFont="1" applyBorder="1" applyAlignment="1">
      <alignment horizontal="right" vertical="top" shrinkToFit="1"/>
    </xf>
    <xf numFmtId="41" fontId="15" fillId="0" borderId="1" xfId="9" applyNumberFormat="1" applyFont="1" applyFill="1" applyBorder="1" applyAlignment="1">
      <alignment horizontal="right" vertical="top"/>
    </xf>
    <xf numFmtId="43" fontId="15" fillId="0" borderId="0" xfId="2" applyFont="1" applyBorder="1" applyAlignment="1">
      <alignment horizontal="right" vertical="top"/>
    </xf>
    <xf numFmtId="41" fontId="15" fillId="0" borderId="44" xfId="11" applyNumberFormat="1" applyFont="1" applyBorder="1" applyAlignment="1">
      <alignment horizontal="right" vertical="top" wrapText="1"/>
    </xf>
    <xf numFmtId="41" fontId="15" fillId="5" borderId="4" xfId="9" applyNumberFormat="1" applyFont="1" applyFill="1" applyBorder="1" applyAlignment="1">
      <alignment horizontal="right" vertical="top" wrapText="1"/>
    </xf>
    <xf numFmtId="41" fontId="15" fillId="0" borderId="44" xfId="0" applyNumberFormat="1" applyFont="1" applyBorder="1" applyAlignment="1">
      <alignment horizontal="right"/>
    </xf>
    <xf numFmtId="41" fontId="15" fillId="0" borderId="3" xfId="11" applyNumberFormat="1" applyFont="1" applyFill="1" applyBorder="1" applyAlignment="1">
      <alignment horizontal="right" vertical="top"/>
    </xf>
    <xf numFmtId="0" fontId="18" fillId="5" borderId="2" xfId="0" applyFont="1" applyFill="1" applyBorder="1"/>
    <xf numFmtId="0" fontId="18" fillId="5" borderId="5" xfId="0" applyFont="1" applyFill="1" applyBorder="1" applyAlignment="1">
      <alignment horizontal="center" vertical="top" wrapText="1"/>
    </xf>
    <xf numFmtId="0" fontId="18" fillId="5" borderId="4" xfId="0" applyFont="1" applyFill="1" applyBorder="1"/>
    <xf numFmtId="0" fontId="18" fillId="5" borderId="8" xfId="0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left" vertical="top"/>
    </xf>
    <xf numFmtId="41" fontId="18" fillId="0" borderId="29" xfId="0" applyNumberFormat="1" applyFont="1" applyBorder="1" applyAlignment="1">
      <alignment horizontal="right" vertical="top"/>
    </xf>
    <xf numFmtId="189" fontId="16" fillId="5" borderId="29" xfId="2" applyNumberFormat="1" applyFont="1" applyFill="1" applyBorder="1" applyAlignment="1">
      <alignment horizontal="right" vertical="top"/>
    </xf>
    <xf numFmtId="41" fontId="16" fillId="5" borderId="3" xfId="2" applyNumberFormat="1" applyFont="1" applyFill="1" applyBorder="1" applyAlignment="1">
      <alignment horizontal="righ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195" fontId="15" fillId="0" borderId="1" xfId="2" applyNumberFormat="1" applyFont="1" applyBorder="1" applyAlignment="1">
      <alignment horizontal="right" vertical="top"/>
    </xf>
    <xf numFmtId="43" fontId="18" fillId="0" borderId="1" xfId="2" applyFont="1" applyBorder="1" applyAlignment="1">
      <alignment horizontal="right" vertical="top"/>
    </xf>
    <xf numFmtId="195" fontId="15" fillId="0" borderId="44" xfId="2" applyNumberFormat="1" applyFont="1" applyBorder="1" applyAlignment="1">
      <alignment horizontal="right" vertical="top"/>
    </xf>
    <xf numFmtId="189" fontId="18" fillId="9" borderId="4" xfId="2" applyNumberFormat="1" applyFont="1" applyFill="1" applyBorder="1" applyAlignment="1">
      <alignment horizontal="right" vertical="top"/>
    </xf>
    <xf numFmtId="189" fontId="18" fillId="10" borderId="4" xfId="2" applyNumberFormat="1" applyFont="1" applyFill="1" applyBorder="1" applyAlignment="1">
      <alignment horizontal="right" vertical="top"/>
    </xf>
    <xf numFmtId="189" fontId="18" fillId="7" borderId="4" xfId="2" applyNumberFormat="1" applyFont="1" applyFill="1" applyBorder="1" applyAlignment="1">
      <alignment horizontal="right" vertical="top"/>
    </xf>
    <xf numFmtId="189" fontId="15" fillId="0" borderId="1" xfId="2" quotePrefix="1" applyNumberFormat="1" applyFont="1" applyFill="1" applyBorder="1" applyAlignment="1">
      <alignment horizontal="right" vertical="top"/>
    </xf>
    <xf numFmtId="189" fontId="15" fillId="0" borderId="4" xfId="2" applyNumberFormat="1" applyFont="1" applyFill="1" applyBorder="1" applyAlignment="1">
      <alignment horizontal="right" vertical="top" wrapText="1"/>
    </xf>
    <xf numFmtId="189" fontId="16" fillId="0" borderId="17" xfId="2" applyNumberFormat="1" applyFont="1" applyBorder="1" applyAlignment="1">
      <alignment horizontal="right" vertical="top" wrapText="1"/>
    </xf>
    <xf numFmtId="189" fontId="15" fillId="5" borderId="45" xfId="2" applyNumberFormat="1" applyFont="1" applyFill="1" applyBorder="1" applyAlignment="1">
      <alignment horizontal="right" vertical="top" wrapText="1"/>
    </xf>
    <xf numFmtId="189" fontId="15" fillId="5" borderId="44" xfId="2" applyNumberFormat="1" applyFont="1" applyFill="1" applyBorder="1" applyAlignment="1">
      <alignment horizontal="right" vertical="top" wrapText="1"/>
    </xf>
    <xf numFmtId="189" fontId="15" fillId="0" borderId="44" xfId="2" applyNumberFormat="1" applyFont="1" applyBorder="1" applyAlignment="1">
      <alignment horizontal="right" vertical="top" wrapText="1"/>
    </xf>
    <xf numFmtId="189" fontId="16" fillId="0" borderId="1" xfId="2" applyNumberFormat="1" applyFont="1" applyFill="1" applyBorder="1" applyAlignment="1">
      <alignment horizontal="right" vertical="top"/>
    </xf>
    <xf numFmtId="189" fontId="15" fillId="0" borderId="2" xfId="2" applyNumberFormat="1" applyFont="1" applyBorder="1" applyAlignment="1">
      <alignment horizontal="right" vertical="top" wrapText="1"/>
    </xf>
    <xf numFmtId="189" fontId="16" fillId="0" borderId="2" xfId="2" applyNumberFormat="1" applyFont="1" applyFill="1" applyBorder="1" applyAlignment="1">
      <alignment horizontal="right" vertical="top"/>
    </xf>
    <xf numFmtId="189" fontId="15" fillId="0" borderId="4" xfId="2" applyNumberFormat="1" applyFont="1" applyBorder="1" applyAlignment="1">
      <alignment horizontal="right" vertical="top" wrapText="1"/>
    </xf>
    <xf numFmtId="189" fontId="16" fillId="0" borderId="4" xfId="2" applyNumberFormat="1" applyFont="1" applyFill="1" applyBorder="1" applyAlignment="1">
      <alignment horizontal="right" vertical="top"/>
    </xf>
    <xf numFmtId="189" fontId="18" fillId="0" borderId="2" xfId="2" applyNumberFormat="1" applyFont="1" applyBorder="1" applyAlignment="1">
      <alignment horizontal="right" vertical="top"/>
    </xf>
    <xf numFmtId="189" fontId="18" fillId="0" borderId="1" xfId="2" applyNumberFormat="1" applyFont="1" applyBorder="1" applyAlignment="1">
      <alignment horizontal="right" vertical="top"/>
    </xf>
    <xf numFmtId="189" fontId="15" fillId="0" borderId="44" xfId="2" quotePrefix="1" applyNumberFormat="1" applyFont="1" applyFill="1" applyBorder="1" applyAlignment="1">
      <alignment horizontal="right" vertical="top"/>
    </xf>
    <xf numFmtId="189" fontId="15" fillId="0" borderId="29" xfId="2" applyNumberFormat="1" applyFont="1" applyBorder="1" applyAlignment="1">
      <alignment horizontal="right" vertical="top"/>
    </xf>
    <xf numFmtId="189" fontId="15" fillId="5" borderId="2" xfId="2" applyNumberFormat="1" applyFont="1" applyFill="1" applyBorder="1" applyAlignment="1">
      <alignment horizontal="right" vertical="top" wrapText="1"/>
    </xf>
    <xf numFmtId="189" fontId="15" fillId="5" borderId="3" xfId="2" applyNumberFormat="1" applyFont="1" applyFill="1" applyBorder="1" applyAlignment="1">
      <alignment horizontal="right" vertical="top"/>
    </xf>
    <xf numFmtId="189" fontId="15" fillId="0" borderId="4" xfId="2" quotePrefix="1" applyNumberFormat="1" applyFont="1" applyFill="1" applyBorder="1" applyAlignment="1">
      <alignment horizontal="right" vertical="top"/>
    </xf>
    <xf numFmtId="189" fontId="15" fillId="0" borderId="2" xfId="2" quotePrefix="1" applyNumberFormat="1" applyFont="1" applyFill="1" applyBorder="1" applyAlignment="1">
      <alignment horizontal="right" vertical="top"/>
    </xf>
    <xf numFmtId="189" fontId="5" fillId="0" borderId="1" xfId="2" applyNumberFormat="1" applyFont="1" applyFill="1" applyBorder="1" applyAlignment="1">
      <alignment horizontal="right" vertical="top"/>
    </xf>
    <xf numFmtId="189" fontId="15" fillId="10" borderId="1" xfId="2" applyNumberFormat="1" applyFont="1" applyFill="1" applyBorder="1" applyAlignment="1">
      <alignment horizontal="right" vertical="top"/>
    </xf>
    <xf numFmtId="189" fontId="16" fillId="7" borderId="1" xfId="2" applyNumberFormat="1" applyFont="1" applyFill="1" applyBorder="1" applyAlignment="1">
      <alignment horizontal="right" vertical="top"/>
    </xf>
    <xf numFmtId="189" fontId="16" fillId="0" borderId="1" xfId="2" applyNumberFormat="1" applyFont="1" applyFill="1" applyBorder="1" applyAlignment="1">
      <alignment horizontal="right" vertical="top" wrapText="1"/>
    </xf>
    <xf numFmtId="189" fontId="15" fillId="7" borderId="1" xfId="2" applyNumberFormat="1" applyFont="1" applyFill="1" applyBorder="1" applyAlignment="1">
      <alignment horizontal="right" vertical="top"/>
    </xf>
    <xf numFmtId="189" fontId="5" fillId="0" borderId="44" xfId="2" applyNumberFormat="1" applyFont="1" applyBorder="1" applyAlignment="1">
      <alignment horizontal="right" vertical="top"/>
    </xf>
    <xf numFmtId="189" fontId="15" fillId="12" borderId="1" xfId="2" applyNumberFormat="1" applyFont="1" applyFill="1" applyBorder="1" applyAlignment="1">
      <alignment horizontal="right" vertical="top"/>
    </xf>
    <xf numFmtId="189" fontId="16" fillId="14" borderId="1" xfId="2" applyNumberFormat="1" applyFont="1" applyFill="1" applyBorder="1" applyAlignment="1">
      <alignment horizontal="right" vertical="top"/>
    </xf>
    <xf numFmtId="189" fontId="15" fillId="0" borderId="3" xfId="2" applyNumberFormat="1" applyFont="1" applyBorder="1" applyAlignment="1">
      <alignment horizontal="right" vertical="top"/>
    </xf>
    <xf numFmtId="189" fontId="15" fillId="14" borderId="1" xfId="2" applyNumberFormat="1" applyFont="1" applyFill="1" applyBorder="1" applyAlignment="1">
      <alignment horizontal="right" vertical="top"/>
    </xf>
    <xf numFmtId="189" fontId="15" fillId="9" borderId="1" xfId="2" applyNumberFormat="1" applyFont="1" applyFill="1" applyBorder="1" applyAlignment="1">
      <alignment horizontal="right" vertical="top"/>
    </xf>
    <xf numFmtId="189" fontId="18" fillId="16" borderId="2" xfId="2" applyNumberFormat="1" applyFont="1" applyFill="1" applyBorder="1" applyAlignment="1">
      <alignment horizontal="right" vertical="top"/>
    </xf>
    <xf numFmtId="189" fontId="18" fillId="10" borderId="1" xfId="2" applyNumberFormat="1" applyFont="1" applyFill="1" applyBorder="1" applyAlignment="1">
      <alignment horizontal="right" vertical="top"/>
    </xf>
    <xf numFmtId="189" fontId="18" fillId="10" borderId="3" xfId="2" applyNumberFormat="1" applyFont="1" applyFill="1" applyBorder="1" applyAlignment="1">
      <alignment horizontal="right" vertical="top"/>
    </xf>
    <xf numFmtId="189" fontId="18" fillId="0" borderId="44" xfId="2" applyNumberFormat="1" applyFont="1" applyBorder="1" applyAlignment="1">
      <alignment horizontal="right" vertical="top"/>
    </xf>
    <xf numFmtId="189" fontId="15" fillId="5" borderId="17" xfId="2" applyNumberFormat="1" applyFont="1" applyFill="1" applyBorder="1" applyAlignment="1">
      <alignment horizontal="right" vertical="top" wrapText="1"/>
    </xf>
    <xf numFmtId="189" fontId="18" fillId="7" borderId="1" xfId="2" applyNumberFormat="1" applyFont="1" applyFill="1" applyBorder="1" applyAlignment="1">
      <alignment horizontal="right" vertical="top" wrapText="1"/>
    </xf>
    <xf numFmtId="189" fontId="15" fillId="7" borderId="2" xfId="2" applyNumberFormat="1" applyFont="1" applyFill="1" applyBorder="1" applyAlignment="1">
      <alignment horizontal="right" vertical="top"/>
    </xf>
    <xf numFmtId="189" fontId="15" fillId="11" borderId="1" xfId="2" applyNumberFormat="1" applyFont="1" applyFill="1" applyBorder="1" applyAlignment="1">
      <alignment horizontal="right" vertical="top"/>
    </xf>
    <xf numFmtId="189" fontId="15" fillId="0" borderId="0" xfId="2" applyNumberFormat="1" applyFont="1" applyAlignment="1">
      <alignment horizontal="right" vertical="top"/>
    </xf>
    <xf numFmtId="0" fontId="5" fillId="0" borderId="1" xfId="14" applyNumberFormat="1" applyFont="1" applyFill="1" applyBorder="1" applyAlignment="1">
      <alignment horizontal="left" vertical="top" wrapText="1"/>
    </xf>
    <xf numFmtId="0" fontId="16" fillId="0" borderId="29" xfId="0" applyFont="1" applyBorder="1"/>
    <xf numFmtId="49" fontId="15" fillId="0" borderId="48" xfId="9" applyNumberFormat="1" applyFont="1" applyFill="1" applyBorder="1" applyAlignment="1">
      <alignment horizontal="left" vertical="top" wrapText="1"/>
    </xf>
    <xf numFmtId="41" fontId="15" fillId="0" borderId="29" xfId="9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41" fontId="15" fillId="0" borderId="4" xfId="9" applyNumberFormat="1" applyFont="1" applyFill="1" applyBorder="1" applyAlignment="1">
      <alignment horizontal="right" vertical="top" wrapText="1"/>
    </xf>
    <xf numFmtId="0" fontId="15" fillId="0" borderId="4" xfId="0" applyFont="1" applyBorder="1" applyAlignment="1">
      <alignment horizontal="left" vertical="top"/>
    </xf>
    <xf numFmtId="0" fontId="15" fillId="0" borderId="53" xfId="0" applyFont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/>
    </xf>
    <xf numFmtId="188" fontId="15" fillId="7" borderId="8" xfId="0" applyNumberFormat="1" applyFont="1" applyFill="1" applyBorder="1" applyAlignment="1">
      <alignment horizontal="center" vertical="top" wrapText="1"/>
    </xf>
    <xf numFmtId="188" fontId="15" fillId="7" borderId="9" xfId="0" applyNumberFormat="1" applyFont="1" applyFill="1" applyBorder="1" applyAlignment="1">
      <alignment horizontal="center" vertical="top" wrapText="1"/>
    </xf>
    <xf numFmtId="0" fontId="18" fillId="7" borderId="10" xfId="3" applyFont="1" applyFill="1" applyBorder="1" applyAlignment="1">
      <alignment vertical="top"/>
    </xf>
    <xf numFmtId="41" fontId="18" fillId="7" borderId="4" xfId="9" applyNumberFormat="1" applyFont="1" applyFill="1" applyBorder="1" applyAlignment="1">
      <alignment horizontal="right" vertical="top" wrapText="1"/>
    </xf>
    <xf numFmtId="189" fontId="15" fillId="7" borderId="4" xfId="2" applyNumberFormat="1" applyFont="1" applyFill="1" applyBorder="1" applyAlignment="1">
      <alignment horizontal="right" vertical="top"/>
    </xf>
    <xf numFmtId="17" fontId="15" fillId="7" borderId="4" xfId="0" applyNumberFormat="1" applyFont="1" applyFill="1" applyBorder="1" applyAlignment="1">
      <alignment horizontal="center" vertical="top"/>
    </xf>
    <xf numFmtId="0" fontId="15" fillId="7" borderId="37" xfId="0" applyFont="1" applyFill="1" applyBorder="1" applyAlignment="1">
      <alignment horizontal="center" vertical="top" wrapText="1"/>
    </xf>
    <xf numFmtId="0" fontId="15" fillId="7" borderId="4" xfId="0" applyFont="1" applyFill="1" applyBorder="1" applyAlignment="1">
      <alignment horizontal="left" vertical="top"/>
    </xf>
    <xf numFmtId="0" fontId="15" fillId="0" borderId="29" xfId="0" applyFont="1" applyFill="1" applyBorder="1" applyAlignment="1">
      <alignment horizontal="center" vertical="top" wrapText="1"/>
    </xf>
    <xf numFmtId="0" fontId="15" fillId="5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5" fontId="16" fillId="0" borderId="17" xfId="0" applyNumberFormat="1" applyFont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/>
    </xf>
    <xf numFmtId="188" fontId="16" fillId="5" borderId="9" xfId="0" applyNumberFormat="1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41" fontId="16" fillId="5" borderId="4" xfId="11" applyNumberFormat="1" applyFont="1" applyFill="1" applyBorder="1" applyAlignment="1">
      <alignment horizontal="center" vertical="top" wrapText="1"/>
    </xf>
    <xf numFmtId="41" fontId="18" fillId="0" borderId="4" xfId="0" applyNumberFormat="1" applyFont="1" applyBorder="1" applyAlignment="1">
      <alignment vertical="top"/>
    </xf>
    <xf numFmtId="41" fontId="16" fillId="0" borderId="4" xfId="0" applyNumberFormat="1" applyFont="1" applyBorder="1" applyAlignment="1">
      <alignment horizontal="right" vertical="top"/>
    </xf>
    <xf numFmtId="189" fontId="15" fillId="0" borderId="4" xfId="2" applyNumberFormat="1" applyFont="1" applyBorder="1" applyAlignment="1">
      <alignment horizontal="center" vertical="top" wrapText="1"/>
    </xf>
    <xf numFmtId="15" fontId="16" fillId="0" borderId="4" xfId="0" applyNumberFormat="1" applyFont="1" applyBorder="1" applyAlignment="1">
      <alignment horizontal="left" vertical="top" wrapText="1"/>
    </xf>
    <xf numFmtId="0" fontId="16" fillId="0" borderId="4" xfId="15" applyNumberFormat="1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5" fillId="0" borderId="4" xfId="0" applyNumberFormat="1" applyFont="1" applyBorder="1" applyAlignment="1">
      <alignment horizontal="center" vertical="top" wrapText="1"/>
    </xf>
    <xf numFmtId="0" fontId="19" fillId="5" borderId="29" xfId="0" applyFont="1" applyFill="1" applyBorder="1" applyAlignment="1">
      <alignment vertical="top"/>
    </xf>
    <xf numFmtId="0" fontId="18" fillId="11" borderId="2" xfId="0" applyFont="1" applyFill="1" applyBorder="1" applyAlignment="1">
      <alignment horizontal="right" vertical="center"/>
    </xf>
    <xf numFmtId="0" fontId="18" fillId="13" borderId="1" xfId="0" applyFont="1" applyFill="1" applyBorder="1" applyAlignment="1">
      <alignment horizontal="right" vertical="center"/>
    </xf>
    <xf numFmtId="41" fontId="18" fillId="7" borderId="1" xfId="3" applyNumberFormat="1" applyFont="1" applyFill="1" applyBorder="1" applyAlignment="1">
      <alignment horizontal="right" vertical="top"/>
    </xf>
    <xf numFmtId="189" fontId="15" fillId="0" borderId="2" xfId="2" applyNumberFormat="1" applyFont="1" applyFill="1" applyBorder="1" applyAlignment="1">
      <alignment horizontal="right" vertical="top" wrapText="1"/>
    </xf>
    <xf numFmtId="189" fontId="16" fillId="0" borderId="16" xfId="2" applyNumberFormat="1" applyFont="1" applyFill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189" fontId="16" fillId="0" borderId="16" xfId="2" applyNumberFormat="1" applyFont="1" applyBorder="1" applyAlignment="1">
      <alignment horizontal="right" vertical="top" wrapText="1"/>
    </xf>
    <xf numFmtId="189" fontId="16" fillId="0" borderId="17" xfId="2" applyNumberFormat="1" applyFont="1" applyFill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5" fillId="17" borderId="1" xfId="0" applyFont="1" applyFill="1" applyBorder="1" applyAlignment="1">
      <alignment horizontal="right"/>
    </xf>
    <xf numFmtId="0" fontId="16" fillId="0" borderId="29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center" vertical="top" wrapText="1"/>
    </xf>
    <xf numFmtId="41" fontId="18" fillId="0" borderId="4" xfId="0" applyNumberFormat="1" applyFont="1" applyBorder="1" applyAlignment="1">
      <alignment horizontal="right" vertical="top"/>
    </xf>
    <xf numFmtId="0" fontId="18" fillId="4" borderId="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89" fontId="18" fillId="4" borderId="2" xfId="2" applyNumberFormat="1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 wrapText="1"/>
    </xf>
    <xf numFmtId="189" fontId="18" fillId="4" borderId="4" xfId="2" applyNumberFormat="1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 wrapText="1"/>
    </xf>
    <xf numFmtId="189" fontId="18" fillId="0" borderId="1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8" fillId="12" borderId="13" xfId="3" applyFont="1" applyFill="1" applyBorder="1" applyAlignment="1">
      <alignment horizontal="left" vertical="top" wrapText="1"/>
    </xf>
    <xf numFmtId="0" fontId="18" fillId="11" borderId="2" xfId="0" applyFont="1" applyFill="1" applyBorder="1" applyAlignment="1">
      <alignment horizontal="left" vertical="top"/>
    </xf>
    <xf numFmtId="0" fontId="18" fillId="11" borderId="4" xfId="0" applyFont="1" applyFill="1" applyBorder="1" applyAlignment="1">
      <alignment horizontal="left" vertical="top"/>
    </xf>
    <xf numFmtId="0" fontId="18" fillId="12" borderId="14" xfId="0" applyFont="1" applyFill="1" applyBorder="1" applyAlignment="1">
      <alignment horizontal="left" vertical="top"/>
    </xf>
    <xf numFmtId="0" fontId="18" fillId="4" borderId="3" xfId="0" applyFont="1" applyFill="1" applyBorder="1" applyAlignment="1">
      <alignment horizontal="center" vertical="top"/>
    </xf>
    <xf numFmtId="0" fontId="18" fillId="4" borderId="2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top"/>
    </xf>
    <xf numFmtId="0" fontId="15" fillId="11" borderId="2" xfId="0" applyFont="1" applyFill="1" applyBorder="1" applyAlignment="1">
      <alignment horizontal="left" vertical="top" wrapText="1"/>
    </xf>
    <xf numFmtId="0" fontId="18" fillId="11" borderId="2" xfId="0" applyFont="1" applyFill="1" applyBorder="1" applyAlignment="1">
      <alignment horizontal="center" vertical="top"/>
    </xf>
    <xf numFmtId="0" fontId="18" fillId="11" borderId="4" xfId="0" applyFont="1" applyFill="1" applyBorder="1" applyAlignment="1">
      <alignment horizontal="center" vertical="top"/>
    </xf>
    <xf numFmtId="0" fontId="18" fillId="4" borderId="2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left" vertical="top" wrapText="1"/>
    </xf>
    <xf numFmtId="0" fontId="18" fillId="12" borderId="13" xfId="0" applyFont="1" applyFill="1" applyBorder="1" applyAlignment="1">
      <alignment horizontal="left" vertical="top" wrapText="1"/>
    </xf>
    <xf numFmtId="0" fontId="16" fillId="5" borderId="34" xfId="9" applyFont="1" applyFill="1" applyBorder="1" applyAlignment="1">
      <alignment vertical="top" wrapText="1"/>
    </xf>
    <xf numFmtId="41" fontId="16" fillId="5" borderId="16" xfId="9" applyNumberFormat="1" applyFont="1" applyFill="1" applyBorder="1" applyAlignment="1">
      <alignment horizontal="right" vertical="top" wrapText="1"/>
    </xf>
    <xf numFmtId="41" fontId="16" fillId="5" borderId="16" xfId="0" applyNumberFormat="1" applyFont="1" applyFill="1" applyBorder="1" applyAlignment="1">
      <alignment horizontal="right" vertical="top" wrapText="1"/>
    </xf>
    <xf numFmtId="189" fontId="16" fillId="5" borderId="34" xfId="2" applyNumberFormat="1" applyFont="1" applyFill="1" applyBorder="1" applyAlignment="1">
      <alignment horizontal="right" vertical="top" wrapText="1"/>
    </xf>
    <xf numFmtId="189" fontId="16" fillId="5" borderId="16" xfId="2" applyNumberFormat="1" applyFont="1" applyFill="1" applyBorder="1" applyAlignment="1">
      <alignment horizontal="right" vertical="top" wrapText="1"/>
    </xf>
    <xf numFmtId="17" fontId="16" fillId="5" borderId="16" xfId="0" applyNumberFormat="1" applyFont="1" applyFill="1" applyBorder="1" applyAlignment="1">
      <alignment horizontal="center" vertical="top" wrapText="1"/>
    </xf>
    <xf numFmtId="0" fontId="16" fillId="5" borderId="16" xfId="0" applyFont="1" applyFill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6" fillId="5" borderId="47" xfId="9" applyFont="1" applyFill="1" applyBorder="1" applyAlignment="1">
      <alignment vertical="top" wrapText="1"/>
    </xf>
    <xf numFmtId="41" fontId="16" fillId="5" borderId="17" xfId="9" applyNumberFormat="1" applyFont="1" applyFill="1" applyBorder="1" applyAlignment="1">
      <alignment horizontal="right" vertical="top" wrapText="1"/>
    </xf>
    <xf numFmtId="41" fontId="16" fillId="5" borderId="17" xfId="0" applyNumberFormat="1" applyFont="1" applyFill="1" applyBorder="1" applyAlignment="1">
      <alignment horizontal="right" vertical="top" wrapText="1"/>
    </xf>
    <xf numFmtId="189" fontId="16" fillId="5" borderId="47" xfId="2" applyNumberFormat="1" applyFont="1" applyFill="1" applyBorder="1" applyAlignment="1">
      <alignment horizontal="right" vertical="top" wrapText="1"/>
    </xf>
    <xf numFmtId="17" fontId="16" fillId="5" borderId="17" xfId="0" applyNumberFormat="1" applyFont="1" applyFill="1" applyBorder="1" applyAlignment="1">
      <alignment horizontal="center" vertical="top" wrapText="1"/>
    </xf>
    <xf numFmtId="0" fontId="16" fillId="5" borderId="17" xfId="0" applyFont="1" applyFill="1" applyBorder="1" applyAlignment="1">
      <alignment vertical="top" wrapText="1"/>
    </xf>
    <xf numFmtId="0" fontId="16" fillId="0" borderId="33" xfId="0" applyFont="1" applyBorder="1" applyAlignment="1">
      <alignment vertical="center"/>
    </xf>
    <xf numFmtId="41" fontId="16" fillId="0" borderId="16" xfId="11" applyNumberFormat="1" applyFont="1" applyFill="1" applyBorder="1" applyAlignment="1">
      <alignment horizontal="right" vertical="top"/>
    </xf>
    <xf numFmtId="41" fontId="16" fillId="0" borderId="16" xfId="0" applyNumberFormat="1" applyFont="1" applyBorder="1" applyAlignment="1">
      <alignment horizontal="right" vertical="top" wrapText="1"/>
    </xf>
    <xf numFmtId="41" fontId="16" fillId="0" borderId="16" xfId="0" applyNumberFormat="1" applyFont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right" vertical="top" wrapText="1"/>
    </xf>
    <xf numFmtId="41" fontId="16" fillId="0" borderId="17" xfId="0" applyNumberFormat="1" applyFont="1" applyBorder="1" applyAlignment="1">
      <alignment horizontal="center" vertical="top" wrapText="1"/>
    </xf>
    <xf numFmtId="41" fontId="9" fillId="0" borderId="16" xfId="11" applyNumberFormat="1" applyFont="1" applyFill="1" applyBorder="1" applyAlignment="1">
      <alignment horizontal="right" vertical="top" wrapText="1"/>
    </xf>
    <xf numFmtId="41" fontId="16" fillId="0" borderId="16" xfId="0" applyNumberFormat="1" applyFont="1" applyFill="1" applyBorder="1" applyAlignment="1">
      <alignment horizontal="right" vertical="top"/>
    </xf>
    <xf numFmtId="49" fontId="16" fillId="0" borderId="16" xfId="0" applyNumberFormat="1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center" vertical="top" wrapText="1"/>
    </xf>
    <xf numFmtId="41" fontId="9" fillId="0" borderId="17" xfId="11" applyNumberFormat="1" applyFont="1" applyFill="1" applyBorder="1" applyAlignment="1">
      <alignment horizontal="right" vertical="top" wrapText="1"/>
    </xf>
    <xf numFmtId="41" fontId="16" fillId="0" borderId="17" xfId="0" applyNumberFormat="1" applyFont="1" applyFill="1" applyBorder="1" applyAlignment="1">
      <alignment horizontal="right" vertical="top"/>
    </xf>
    <xf numFmtId="49" fontId="16" fillId="0" borderId="17" xfId="0" applyNumberFormat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left" vertical="top" wrapText="1"/>
    </xf>
    <xf numFmtId="41" fontId="16" fillId="0" borderId="16" xfId="11" applyNumberFormat="1" applyFont="1" applyFill="1" applyBorder="1" applyAlignment="1">
      <alignment horizontal="right" vertical="top" wrapText="1"/>
    </xf>
    <xf numFmtId="189" fontId="16" fillId="0" borderId="16" xfId="2" applyNumberFormat="1" applyFont="1" applyFill="1" applyBorder="1" applyAlignment="1">
      <alignment horizontal="right" vertical="top"/>
    </xf>
    <xf numFmtId="0" fontId="15" fillId="0" borderId="16" xfId="0" quotePrefix="1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6" xfId="0" quotePrefix="1" applyFont="1" applyFill="1" applyBorder="1" applyAlignment="1">
      <alignment horizontal="center" vertical="top"/>
    </xf>
    <xf numFmtId="0" fontId="16" fillId="0" borderId="33" xfId="0" applyFont="1" applyBorder="1" applyAlignment="1">
      <alignment horizontal="center" vertical="center"/>
    </xf>
    <xf numFmtId="17" fontId="16" fillId="0" borderId="16" xfId="0" applyNumberFormat="1" applyFont="1" applyFill="1" applyBorder="1" applyAlignment="1">
      <alignment horizontal="center" vertical="top"/>
    </xf>
    <xf numFmtId="49" fontId="16" fillId="0" borderId="47" xfId="0" applyNumberFormat="1" applyFont="1" applyFill="1" applyBorder="1" applyAlignment="1">
      <alignment horizontal="left" vertical="top"/>
    </xf>
    <xf numFmtId="41" fontId="16" fillId="0" borderId="17" xfId="11" applyNumberFormat="1" applyFont="1" applyFill="1" applyBorder="1" applyAlignment="1">
      <alignment horizontal="right" vertical="top" wrapText="1"/>
    </xf>
    <xf numFmtId="189" fontId="16" fillId="0" borderId="17" xfId="2" applyNumberFormat="1" applyFont="1" applyFill="1" applyBorder="1" applyAlignment="1">
      <alignment horizontal="right" vertical="top"/>
    </xf>
    <xf numFmtId="0" fontId="16" fillId="0" borderId="17" xfId="0" applyFont="1" applyFill="1" applyBorder="1" applyAlignment="1">
      <alignment horizontal="center" vertical="top"/>
    </xf>
    <xf numFmtId="0" fontId="16" fillId="0" borderId="17" xfId="0" quotePrefix="1" applyFont="1" applyFill="1" applyBorder="1" applyAlignment="1">
      <alignment horizontal="center" vertical="top"/>
    </xf>
    <xf numFmtId="0" fontId="16" fillId="0" borderId="26" xfId="0" applyFont="1" applyBorder="1"/>
    <xf numFmtId="0" fontId="16" fillId="0" borderId="40" xfId="0" applyFont="1" applyBorder="1" applyAlignment="1">
      <alignment horizontal="center" vertical="top"/>
    </xf>
    <xf numFmtId="188" fontId="16" fillId="0" borderId="38" xfId="0" applyNumberFormat="1" applyFont="1" applyBorder="1" applyAlignment="1">
      <alignment horizontal="center" vertical="top" wrapText="1"/>
    </xf>
    <xf numFmtId="49" fontId="16" fillId="0" borderId="41" xfId="0" applyNumberFormat="1" applyFont="1" applyBorder="1" applyAlignment="1">
      <alignment horizontal="left" vertical="top"/>
    </xf>
    <xf numFmtId="41" fontId="16" fillId="0" borderId="26" xfId="11" applyNumberFormat="1" applyFont="1" applyFill="1" applyBorder="1" applyAlignment="1">
      <alignment horizontal="right" vertical="top"/>
    </xf>
    <xf numFmtId="41" fontId="9" fillId="0" borderId="26" xfId="0" applyNumberFormat="1" applyFont="1" applyBorder="1" applyAlignment="1">
      <alignment horizontal="right" vertical="top"/>
    </xf>
    <xf numFmtId="189" fontId="9" fillId="0" borderId="26" xfId="2" applyNumberFormat="1" applyFont="1" applyBorder="1" applyAlignment="1">
      <alignment horizontal="right" vertical="top"/>
    </xf>
    <xf numFmtId="49" fontId="16" fillId="0" borderId="26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188" fontId="16" fillId="0" borderId="32" xfId="0" applyNumberFormat="1" applyFont="1" applyBorder="1" applyAlignment="1">
      <alignment horizontal="center" vertical="top" wrapText="1"/>
    </xf>
    <xf numFmtId="49" fontId="16" fillId="0" borderId="48" xfId="0" applyNumberFormat="1" applyFont="1" applyBorder="1" applyAlignment="1">
      <alignment horizontal="left" vertical="top"/>
    </xf>
    <xf numFmtId="41" fontId="16" fillId="0" borderId="29" xfId="11" applyNumberFormat="1" applyFont="1" applyFill="1" applyBorder="1" applyAlignment="1">
      <alignment horizontal="right" vertical="top"/>
    </xf>
    <xf numFmtId="41" fontId="9" fillId="0" borderId="29" xfId="0" applyNumberFormat="1" applyFont="1" applyBorder="1" applyAlignment="1">
      <alignment horizontal="right" vertical="top"/>
    </xf>
    <xf numFmtId="189" fontId="9" fillId="0" borderId="29" xfId="2" applyNumberFormat="1" applyFont="1" applyBorder="1" applyAlignment="1">
      <alignment horizontal="right" vertical="top"/>
    </xf>
    <xf numFmtId="49" fontId="16" fillId="0" borderId="29" xfId="0" applyNumberFormat="1" applyFont="1" applyBorder="1" applyAlignment="1">
      <alignment horizontal="left" vertical="top" wrapText="1"/>
    </xf>
    <xf numFmtId="49" fontId="16" fillId="0" borderId="29" xfId="0" applyNumberFormat="1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/>
    </xf>
    <xf numFmtId="41" fontId="16" fillId="0" borderId="29" xfId="0" applyNumberFormat="1" applyFont="1" applyBorder="1" applyAlignment="1">
      <alignment horizontal="left" vertical="top" wrapText="1"/>
    </xf>
    <xf numFmtId="0" fontId="16" fillId="0" borderId="38" xfId="0" applyFont="1" applyBorder="1" applyAlignment="1">
      <alignment horizontal="center" vertical="top"/>
    </xf>
    <xf numFmtId="49" fontId="16" fillId="0" borderId="47" xfId="0" applyNumberFormat="1" applyFont="1" applyBorder="1" applyAlignment="1">
      <alignment horizontal="left" vertical="top"/>
    </xf>
    <xf numFmtId="41" fontId="9" fillId="0" borderId="17" xfId="0" applyNumberFormat="1" applyFont="1" applyBorder="1" applyAlignment="1">
      <alignment horizontal="right" vertical="top"/>
    </xf>
    <xf numFmtId="189" fontId="9" fillId="0" borderId="17" xfId="2" applyNumberFormat="1" applyFont="1" applyBorder="1" applyAlignment="1">
      <alignment horizontal="right" vertical="top"/>
    </xf>
    <xf numFmtId="49" fontId="16" fillId="0" borderId="17" xfId="0" applyNumberFormat="1" applyFont="1" applyBorder="1" applyAlignment="1">
      <alignment horizontal="left" vertical="top" wrapText="1"/>
    </xf>
    <xf numFmtId="0" fontId="16" fillId="0" borderId="4" xfId="0" applyFont="1" applyBorder="1"/>
    <xf numFmtId="0" fontId="16" fillId="0" borderId="8" xfId="0" applyFont="1" applyBorder="1" applyAlignment="1">
      <alignment horizontal="center" vertical="top"/>
    </xf>
    <xf numFmtId="188" fontId="16" fillId="0" borderId="9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 vertical="top"/>
    </xf>
    <xf numFmtId="41" fontId="9" fillId="0" borderId="4" xfId="0" applyNumberFormat="1" applyFont="1" applyBorder="1" applyAlignment="1">
      <alignment horizontal="right" vertical="top"/>
    </xf>
    <xf numFmtId="189" fontId="9" fillId="0" borderId="4" xfId="2" applyNumberFormat="1" applyFont="1" applyBorder="1" applyAlignment="1">
      <alignment horizontal="right" vertical="top"/>
    </xf>
    <xf numFmtId="49" fontId="16" fillId="0" borderId="4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41" fontId="16" fillId="0" borderId="4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188" fontId="16" fillId="0" borderId="14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left" vertical="top" wrapText="1"/>
    </xf>
    <xf numFmtId="41" fontId="16" fillId="0" borderId="1" xfId="0" applyNumberFormat="1" applyFont="1" applyBorder="1" applyAlignment="1">
      <alignment horizontal="right" vertical="top" wrapText="1"/>
    </xf>
    <xf numFmtId="189" fontId="16" fillId="0" borderId="1" xfId="2" applyNumberFormat="1" applyFont="1" applyBorder="1" applyAlignment="1">
      <alignment horizontal="right" vertical="top" wrapText="1"/>
    </xf>
    <xf numFmtId="41" fontId="16" fillId="0" borderId="1" xfId="0" applyNumberFormat="1" applyFont="1" applyBorder="1" applyAlignment="1">
      <alignment horizontal="left" vertical="top" wrapText="1"/>
    </xf>
    <xf numFmtId="17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5" fillId="0" borderId="32" xfId="0" applyFont="1" applyBorder="1" applyAlignment="1">
      <alignment vertical="center"/>
    </xf>
    <xf numFmtId="188" fontId="15" fillId="0" borderId="53" xfId="0" applyNumberFormat="1" applyFont="1" applyBorder="1" applyAlignment="1">
      <alignment horizontal="center" vertical="top" wrapText="1"/>
    </xf>
    <xf numFmtId="0" fontId="15" fillId="0" borderId="17" xfId="0" quotePrefix="1" applyFont="1" applyFill="1" applyBorder="1" applyAlignment="1">
      <alignment horizontal="center" vertical="top"/>
    </xf>
    <xf numFmtId="41" fontId="15" fillId="0" borderId="4" xfId="0" applyNumberFormat="1" applyFont="1" applyBorder="1" applyAlignment="1">
      <alignment horizontal="left" vertical="top" wrapText="1"/>
    </xf>
    <xf numFmtId="188" fontId="16" fillId="0" borderId="33" xfId="0" applyNumberFormat="1" applyFont="1" applyFill="1" applyBorder="1" applyAlignment="1">
      <alignment horizontal="center" vertical="top"/>
    </xf>
    <xf numFmtId="49" fontId="16" fillId="0" borderId="34" xfId="9" applyNumberFormat="1" applyFont="1" applyFill="1" applyBorder="1" applyAlignment="1">
      <alignment horizontal="left" vertical="top" wrapText="1"/>
    </xf>
    <xf numFmtId="41" fontId="19" fillId="0" borderId="16" xfId="0" applyNumberFormat="1" applyFont="1" applyBorder="1" applyAlignment="1">
      <alignment horizontal="right" vertical="top"/>
    </xf>
    <xf numFmtId="189" fontId="16" fillId="0" borderId="16" xfId="2" applyNumberFormat="1" applyFont="1" applyBorder="1" applyAlignment="1">
      <alignment horizontal="right" vertical="top"/>
    </xf>
    <xf numFmtId="188" fontId="16" fillId="0" borderId="53" xfId="0" applyNumberFormat="1" applyFont="1" applyFill="1" applyBorder="1" applyAlignment="1">
      <alignment horizontal="center" vertical="top"/>
    </xf>
    <xf numFmtId="49" fontId="16" fillId="0" borderId="47" xfId="9" applyNumberFormat="1" applyFont="1" applyFill="1" applyBorder="1" applyAlignment="1">
      <alignment horizontal="left" vertical="top" wrapText="1"/>
    </xf>
    <xf numFmtId="41" fontId="19" fillId="0" borderId="26" xfId="0" applyNumberFormat="1" applyFont="1" applyBorder="1" applyAlignment="1">
      <alignment horizontal="right" vertical="top"/>
    </xf>
    <xf numFmtId="41" fontId="16" fillId="0" borderId="26" xfId="0" applyNumberFormat="1" applyFont="1" applyFill="1" applyBorder="1" applyAlignment="1">
      <alignment horizontal="right" vertical="top"/>
    </xf>
    <xf numFmtId="189" fontId="16" fillId="0" borderId="17" xfId="2" applyNumberFormat="1" applyFont="1" applyBorder="1" applyAlignment="1">
      <alignment horizontal="right" vertical="top"/>
    </xf>
    <xf numFmtId="49" fontId="16" fillId="5" borderId="34" xfId="9" applyNumberFormat="1" applyFont="1" applyFill="1" applyBorder="1" applyAlignment="1">
      <alignment vertical="top" wrapText="1"/>
    </xf>
    <xf numFmtId="189" fontId="18" fillId="0" borderId="16" xfId="2" applyNumberFormat="1" applyFont="1" applyBorder="1" applyAlignment="1">
      <alignment horizontal="right" vertical="top"/>
    </xf>
    <xf numFmtId="49" fontId="16" fillId="5" borderId="47" xfId="9" applyNumberFormat="1" applyFont="1" applyFill="1" applyBorder="1" applyAlignment="1">
      <alignment vertical="top" wrapText="1"/>
    </xf>
    <xf numFmtId="189" fontId="16" fillId="5" borderId="17" xfId="2" applyNumberFormat="1" applyFont="1" applyFill="1" applyBorder="1" applyAlignment="1">
      <alignment horizontal="right" vertical="top"/>
    </xf>
    <xf numFmtId="189" fontId="18" fillId="0" borderId="17" xfId="2" applyNumberFormat="1" applyFont="1" applyBorder="1" applyAlignment="1">
      <alignment horizontal="right" vertical="top"/>
    </xf>
    <xf numFmtId="17" fontId="16" fillId="5" borderId="17" xfId="0" applyNumberFormat="1" applyFont="1" applyFill="1" applyBorder="1" applyAlignment="1">
      <alignment horizontal="center" vertical="top"/>
    </xf>
    <xf numFmtId="0" fontId="16" fillId="5" borderId="17" xfId="0" applyFont="1" applyFill="1" applyBorder="1" applyAlignment="1">
      <alignment horizontal="center" vertical="top"/>
    </xf>
    <xf numFmtId="0" fontId="16" fillId="5" borderId="46" xfId="0" applyFont="1" applyFill="1" applyBorder="1" applyAlignment="1">
      <alignment horizontal="center" vertical="top"/>
    </xf>
    <xf numFmtId="41" fontId="16" fillId="5" borderId="16" xfId="11" applyNumberFormat="1" applyFont="1" applyFill="1" applyBorder="1" applyAlignment="1">
      <alignment horizontal="right" vertical="top" wrapText="1"/>
    </xf>
    <xf numFmtId="41" fontId="16" fillId="5" borderId="16" xfId="0" applyNumberFormat="1" applyFont="1" applyFill="1" applyBorder="1" applyAlignment="1">
      <alignment horizontal="right" vertical="top"/>
    </xf>
    <xf numFmtId="189" fontId="16" fillId="5" borderId="16" xfId="2" quotePrefix="1" applyNumberFormat="1" applyFont="1" applyFill="1" applyBorder="1" applyAlignment="1">
      <alignment horizontal="right" vertical="top"/>
    </xf>
    <xf numFmtId="49" fontId="16" fillId="5" borderId="16" xfId="0" quotePrefix="1" applyNumberFormat="1" applyFont="1" applyFill="1" applyBorder="1" applyAlignment="1">
      <alignment horizontal="center" vertical="top"/>
    </xf>
    <xf numFmtId="0" fontId="16" fillId="5" borderId="50" xfId="0" applyFont="1" applyFill="1" applyBorder="1" applyAlignment="1">
      <alignment horizontal="center" vertical="top"/>
    </xf>
    <xf numFmtId="41" fontId="16" fillId="5" borderId="17" xfId="11" applyNumberFormat="1" applyFont="1" applyFill="1" applyBorder="1" applyAlignment="1">
      <alignment horizontal="right" vertical="top" wrapText="1"/>
    </xf>
    <xf numFmtId="41" fontId="16" fillId="5" borderId="17" xfId="0" applyNumberFormat="1" applyFont="1" applyFill="1" applyBorder="1" applyAlignment="1">
      <alignment horizontal="right" vertical="top"/>
    </xf>
    <xf numFmtId="189" fontId="16" fillId="5" borderId="17" xfId="2" quotePrefix="1" applyNumberFormat="1" applyFont="1" applyFill="1" applyBorder="1" applyAlignment="1">
      <alignment horizontal="right" vertical="top"/>
    </xf>
    <xf numFmtId="15" fontId="16" fillId="5" borderId="17" xfId="0" quotePrefix="1" applyNumberFormat="1" applyFont="1" applyFill="1" applyBorder="1" applyAlignment="1">
      <alignment horizontal="center" vertical="top"/>
    </xf>
    <xf numFmtId="49" fontId="16" fillId="0" borderId="34" xfId="0" applyNumberFormat="1" applyFont="1" applyFill="1" applyBorder="1" applyAlignment="1">
      <alignment vertical="top" wrapText="1"/>
    </xf>
    <xf numFmtId="41" fontId="16" fillId="0" borderId="16" xfId="9" applyNumberFormat="1" applyFont="1" applyFill="1" applyBorder="1" applyAlignment="1">
      <alignment horizontal="right" vertical="top" wrapText="1"/>
    </xf>
    <xf numFmtId="41" fontId="16" fillId="0" borderId="16" xfId="2" applyNumberFormat="1" applyFont="1" applyFill="1" applyBorder="1" applyAlignment="1">
      <alignment horizontal="right" vertical="top" wrapText="1"/>
    </xf>
    <xf numFmtId="17" fontId="16" fillId="0" borderId="16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/>
    </xf>
    <xf numFmtId="0" fontId="16" fillId="0" borderId="44" xfId="0" applyFont="1" applyBorder="1" applyAlignment="1">
      <alignment horizontal="center" vertical="top"/>
    </xf>
    <xf numFmtId="49" fontId="16" fillId="0" borderId="47" xfId="0" applyNumberFormat="1" applyFont="1" applyFill="1" applyBorder="1" applyAlignment="1">
      <alignment vertical="top" wrapText="1"/>
    </xf>
    <xf numFmtId="41" fontId="16" fillId="0" borderId="17" xfId="9" applyNumberFormat="1" applyFont="1" applyFill="1" applyBorder="1" applyAlignment="1">
      <alignment horizontal="right" vertical="top" wrapText="1"/>
    </xf>
    <xf numFmtId="41" fontId="16" fillId="0" borderId="17" xfId="2" applyNumberFormat="1" applyFont="1" applyFill="1" applyBorder="1" applyAlignment="1">
      <alignment horizontal="right" vertical="top" wrapText="1"/>
    </xf>
    <xf numFmtId="17" fontId="16" fillId="0" borderId="17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/>
    </xf>
    <xf numFmtId="49" fontId="16" fillId="0" borderId="34" xfId="0" applyNumberFormat="1" applyFont="1" applyBorder="1" applyAlignment="1">
      <alignment vertical="top" wrapText="1"/>
    </xf>
    <xf numFmtId="41" fontId="15" fillId="0" borderId="16" xfId="9" applyNumberFormat="1" applyFont="1" applyFill="1" applyBorder="1" applyAlignment="1">
      <alignment horizontal="right" vertical="top" wrapText="1"/>
    </xf>
    <xf numFmtId="0" fontId="15" fillId="0" borderId="16" xfId="0" applyFont="1" applyBorder="1" applyAlignment="1">
      <alignment horizontal="left" vertical="top"/>
    </xf>
    <xf numFmtId="49" fontId="16" fillId="0" borderId="47" xfId="0" applyNumberFormat="1" applyFont="1" applyBorder="1" applyAlignment="1">
      <alignment vertical="top" wrapText="1"/>
    </xf>
    <xf numFmtId="49" fontId="9" fillId="0" borderId="34" xfId="0" applyNumberFormat="1" applyFont="1" applyFill="1" applyBorder="1" applyAlignment="1">
      <alignment vertical="top" wrapText="1"/>
    </xf>
    <xf numFmtId="41" fontId="9" fillId="0" borderId="26" xfId="2" applyNumberFormat="1" applyFont="1" applyFill="1" applyBorder="1" applyAlignment="1">
      <alignment horizontal="right" vertical="top" wrapText="1"/>
    </xf>
    <xf numFmtId="41" fontId="9" fillId="0" borderId="26" xfId="9" applyNumberFormat="1" applyFont="1" applyFill="1" applyBorder="1" applyAlignment="1">
      <alignment horizontal="right" vertical="top" wrapText="1"/>
    </xf>
    <xf numFmtId="0" fontId="9" fillId="0" borderId="26" xfId="0" applyFont="1" applyBorder="1" applyAlignment="1">
      <alignment horizontal="left" vertical="top" wrapText="1"/>
    </xf>
    <xf numFmtId="17" fontId="9" fillId="0" borderId="26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15" fillId="0" borderId="58" xfId="0" applyFont="1" applyBorder="1" applyAlignment="1">
      <alignment horizontal="left" vertical="top"/>
    </xf>
    <xf numFmtId="41" fontId="9" fillId="0" borderId="16" xfId="2" applyNumberFormat="1" applyFont="1" applyFill="1" applyBorder="1" applyAlignment="1">
      <alignment horizontal="right" vertical="top" wrapText="1"/>
    </xf>
    <xf numFmtId="41" fontId="9" fillId="0" borderId="16" xfId="9" applyNumberFormat="1" applyFont="1" applyFill="1" applyBorder="1" applyAlignment="1">
      <alignment horizontal="right" vertical="top" wrapText="1"/>
    </xf>
    <xf numFmtId="189" fontId="9" fillId="0" borderId="16" xfId="2" applyNumberFormat="1" applyFont="1" applyBorder="1" applyAlignment="1">
      <alignment horizontal="right" vertical="top"/>
    </xf>
    <xf numFmtId="0" fontId="9" fillId="0" borderId="16" xfId="0" applyFont="1" applyBorder="1" applyAlignment="1">
      <alignment horizontal="left" vertical="top" wrapText="1"/>
    </xf>
    <xf numFmtId="17" fontId="9" fillId="0" borderId="16" xfId="0" applyNumberFormat="1" applyFont="1" applyBorder="1" applyAlignment="1">
      <alignment horizontal="center" vertical="top" wrapText="1"/>
    </xf>
    <xf numFmtId="0" fontId="15" fillId="0" borderId="60" xfId="0" applyFont="1" applyBorder="1" applyAlignment="1">
      <alignment horizontal="left" vertical="top"/>
    </xf>
    <xf numFmtId="49" fontId="9" fillId="0" borderId="47" xfId="0" applyNumberFormat="1" applyFont="1" applyFill="1" applyBorder="1" applyAlignment="1">
      <alignment vertical="top" wrapText="1"/>
    </xf>
    <xf numFmtId="41" fontId="9" fillId="0" borderId="4" xfId="2" applyNumberFormat="1" applyFont="1" applyFill="1" applyBorder="1" applyAlignment="1">
      <alignment horizontal="right" vertical="top" wrapText="1"/>
    </xf>
    <xf numFmtId="41" fontId="9" fillId="0" borderId="4" xfId="9" applyNumberFormat="1" applyFont="1" applyFill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17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15" fillId="0" borderId="59" xfId="0" applyFont="1" applyBorder="1" applyAlignment="1">
      <alignment horizontal="left" vertical="top"/>
    </xf>
    <xf numFmtId="0" fontId="15" fillId="5" borderId="0" xfId="0" applyFont="1" applyFill="1" applyBorder="1" applyAlignment="1">
      <alignment horizontal="center" vertical="top" wrapText="1"/>
    </xf>
    <xf numFmtId="188" fontId="18" fillId="0" borderId="33" xfId="0" applyNumberFormat="1" applyFont="1" applyBorder="1" applyAlignment="1">
      <alignment horizontal="center" vertical="top" wrapText="1"/>
    </xf>
    <xf numFmtId="188" fontId="18" fillId="0" borderId="53" xfId="0" applyNumberFormat="1" applyFont="1" applyBorder="1" applyAlignment="1">
      <alignment horizontal="center" vertical="top" wrapText="1"/>
    </xf>
    <xf numFmtId="0" fontId="16" fillId="5" borderId="34" xfId="9" applyFont="1" applyFill="1" applyBorder="1" applyAlignment="1">
      <alignment horizontal="left" vertical="top" wrapText="1"/>
    </xf>
    <xf numFmtId="0" fontId="15" fillId="0" borderId="26" xfId="0" applyFont="1" applyBorder="1"/>
    <xf numFmtId="0" fontId="15" fillId="0" borderId="40" xfId="0" applyFont="1" applyBorder="1" applyAlignment="1">
      <alignment horizontal="center" vertical="top"/>
    </xf>
    <xf numFmtId="188" fontId="16" fillId="5" borderId="38" xfId="0" applyNumberFormat="1" applyFont="1" applyFill="1" applyBorder="1" applyAlignment="1">
      <alignment horizontal="center" vertical="top" wrapText="1"/>
    </xf>
    <xf numFmtId="0" fontId="16" fillId="5" borderId="10" xfId="9" applyFont="1" applyFill="1" applyBorder="1" applyAlignment="1">
      <alignment horizontal="left" vertical="top" wrapText="1"/>
    </xf>
    <xf numFmtId="189" fontId="15" fillId="5" borderId="17" xfId="2" applyNumberFormat="1" applyFont="1" applyFill="1" applyBorder="1" applyAlignment="1">
      <alignment horizontal="right" vertical="top"/>
    </xf>
    <xf numFmtId="189" fontId="16" fillId="5" borderId="4" xfId="2" applyNumberFormat="1" applyFont="1" applyFill="1" applyBorder="1" applyAlignment="1">
      <alignment horizontal="right" vertical="top"/>
    </xf>
    <xf numFmtId="17" fontId="16" fillId="5" borderId="4" xfId="0" applyNumberFormat="1" applyFont="1" applyFill="1" applyBorder="1" applyAlignment="1">
      <alignment horizontal="center" vertical="top"/>
    </xf>
    <xf numFmtId="0" fontId="16" fillId="5" borderId="4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top"/>
    </xf>
    <xf numFmtId="0" fontId="16" fillId="0" borderId="16" xfId="14" applyNumberFormat="1" applyFont="1" applyFill="1" applyBorder="1" applyAlignment="1">
      <alignment horizontal="left" vertical="top" wrapText="1"/>
    </xf>
    <xf numFmtId="0" fontId="16" fillId="0" borderId="26" xfId="14" applyNumberFormat="1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1" fontId="16" fillId="0" borderId="4" xfId="11" applyNumberFormat="1" applyFont="1" applyFill="1" applyBorder="1" applyAlignment="1">
      <alignment horizontal="right" vertical="top" wrapText="1"/>
    </xf>
    <xf numFmtId="189" fontId="16" fillId="0" borderId="4" xfId="2" applyNumberFormat="1" applyFont="1" applyBorder="1" applyAlignment="1">
      <alignment horizontal="right" vertical="top"/>
    </xf>
    <xf numFmtId="0" fontId="16" fillId="0" borderId="4" xfId="0" applyFont="1" applyBorder="1" applyAlignment="1">
      <alignment horizontal="left" vertical="top" wrapText="1"/>
    </xf>
    <xf numFmtId="17" fontId="16" fillId="0" borderId="4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horizontal="left" vertical="top"/>
    </xf>
    <xf numFmtId="17" fontId="16" fillId="0" borderId="16" xfId="0" applyNumberFormat="1" applyFont="1" applyFill="1" applyBorder="1" applyAlignment="1">
      <alignment horizontal="center" vertical="top" wrapText="1"/>
    </xf>
    <xf numFmtId="0" fontId="16" fillId="5" borderId="44" xfId="0" applyFont="1" applyFill="1" applyBorder="1" applyAlignment="1">
      <alignment horizontal="left" vertical="top" wrapText="1"/>
    </xf>
    <xf numFmtId="41" fontId="15" fillId="0" borderId="26" xfId="9" applyNumberFormat="1" applyFont="1" applyFill="1" applyBorder="1" applyAlignment="1">
      <alignment horizontal="right" vertical="top" wrapText="1"/>
    </xf>
    <xf numFmtId="41" fontId="16" fillId="5" borderId="26" xfId="11" applyNumberFormat="1" applyFont="1" applyFill="1" applyBorder="1" applyAlignment="1">
      <alignment horizontal="right" vertical="top" wrapText="1"/>
    </xf>
    <xf numFmtId="189" fontId="16" fillId="5" borderId="26" xfId="2" applyNumberFormat="1" applyFont="1" applyFill="1" applyBorder="1" applyAlignment="1">
      <alignment horizontal="right" vertical="top" wrapText="1"/>
    </xf>
    <xf numFmtId="0" fontId="16" fillId="5" borderId="26" xfId="0" applyFont="1" applyFill="1" applyBorder="1" applyAlignment="1">
      <alignment horizontal="left" vertical="top" wrapText="1"/>
    </xf>
    <xf numFmtId="17" fontId="16" fillId="0" borderId="26" xfId="0" applyNumberFormat="1" applyFont="1" applyFill="1" applyBorder="1" applyAlignment="1">
      <alignment horizontal="center" vertical="top" wrapText="1"/>
    </xf>
    <xf numFmtId="0" fontId="16" fillId="5" borderId="26" xfId="0" applyFont="1" applyFill="1" applyBorder="1" applyAlignment="1">
      <alignment vertical="top" wrapText="1"/>
    </xf>
    <xf numFmtId="188" fontId="15" fillId="5" borderId="33" xfId="0" applyNumberFormat="1" applyFont="1" applyFill="1" applyBorder="1" applyAlignment="1">
      <alignment horizontal="center" vertical="top" wrapText="1"/>
    </xf>
    <xf numFmtId="0" fontId="16" fillId="0" borderId="34" xfId="0" applyFont="1" applyBorder="1" applyAlignment="1">
      <alignment vertical="top" wrapText="1"/>
    </xf>
    <xf numFmtId="0" fontId="16" fillId="0" borderId="47" xfId="0" applyFont="1" applyBorder="1" applyAlignment="1">
      <alignment vertical="top" wrapText="1"/>
    </xf>
    <xf numFmtId="0" fontId="25" fillId="0" borderId="1" xfId="0" applyFont="1" applyBorder="1"/>
    <xf numFmtId="0" fontId="25" fillId="0" borderId="15" xfId="0" applyFont="1" applyBorder="1" applyAlignment="1">
      <alignment horizontal="center" vertical="top"/>
    </xf>
    <xf numFmtId="188" fontId="25" fillId="0" borderId="14" xfId="0" applyNumberFormat="1" applyFont="1" applyBorder="1" applyAlignment="1">
      <alignment horizontal="center" vertical="top" wrapText="1"/>
    </xf>
    <xf numFmtId="49" fontId="25" fillId="0" borderId="14" xfId="9" applyNumberFormat="1" applyFont="1" applyFill="1" applyBorder="1" applyAlignment="1">
      <alignment horizontal="left" vertical="top" wrapText="1"/>
    </xf>
    <xf numFmtId="41" fontId="25" fillId="0" borderId="1" xfId="9" applyNumberFormat="1" applyFont="1" applyFill="1" applyBorder="1" applyAlignment="1">
      <alignment horizontal="right" vertical="top" wrapText="1"/>
    </xf>
    <xf numFmtId="41" fontId="25" fillId="0" borderId="1" xfId="0" applyNumberFormat="1" applyFont="1" applyBorder="1" applyAlignment="1">
      <alignment horizontal="right" vertical="top" wrapText="1"/>
    </xf>
    <xf numFmtId="189" fontId="25" fillId="0" borderId="1" xfId="2" applyNumberFormat="1" applyFont="1" applyFill="1" applyBorder="1" applyAlignment="1">
      <alignment horizontal="right" vertical="top" wrapText="1"/>
    </xf>
    <xf numFmtId="41" fontId="25" fillId="0" borderId="1" xfId="9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33" xfId="0" applyFont="1" applyBorder="1" applyAlignment="1">
      <alignment vertical="top"/>
    </xf>
    <xf numFmtId="0" fontId="25" fillId="0" borderId="33" xfId="0" applyFont="1" applyBorder="1"/>
    <xf numFmtId="0" fontId="25" fillId="0" borderId="11" xfId="0" applyFont="1" applyBorder="1" applyAlignment="1">
      <alignment horizontal="center" vertical="top"/>
    </xf>
    <xf numFmtId="188" fontId="25" fillId="0" borderId="0" xfId="0" applyNumberFormat="1" applyFont="1" applyBorder="1" applyAlignment="1">
      <alignment horizontal="center" vertical="top" wrapText="1"/>
    </xf>
    <xf numFmtId="49" fontId="25" fillId="0" borderId="0" xfId="9" applyNumberFormat="1" applyFont="1" applyFill="1" applyBorder="1" applyAlignment="1">
      <alignment horizontal="left" vertical="top" wrapText="1"/>
    </xf>
    <xf numFmtId="41" fontId="25" fillId="0" borderId="4" xfId="9" applyNumberFormat="1" applyFont="1" applyFill="1" applyBorder="1" applyAlignment="1">
      <alignment horizontal="right" vertical="top" wrapText="1"/>
    </xf>
    <xf numFmtId="41" fontId="25" fillId="0" borderId="4" xfId="0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43" fontId="16" fillId="5" borderId="16" xfId="2" applyFont="1" applyFill="1" applyBorder="1" applyAlignment="1">
      <alignment horizontal="right" vertical="top"/>
    </xf>
    <xf numFmtId="43" fontId="16" fillId="5" borderId="17" xfId="2" applyFont="1" applyFill="1" applyBorder="1" applyAlignment="1">
      <alignment horizontal="right" vertical="top"/>
    </xf>
    <xf numFmtId="49" fontId="16" fillId="0" borderId="48" xfId="9" applyNumberFormat="1" applyFont="1" applyFill="1" applyBorder="1" applyAlignment="1">
      <alignment horizontal="left" vertical="top" wrapText="1"/>
    </xf>
    <xf numFmtId="43" fontId="16" fillId="5" borderId="29" xfId="2" applyFont="1" applyFill="1" applyBorder="1" applyAlignment="1">
      <alignment horizontal="right" vertical="top"/>
    </xf>
    <xf numFmtId="41" fontId="16" fillId="0" borderId="29" xfId="11" applyNumberFormat="1" applyFont="1" applyFill="1" applyBorder="1" applyAlignment="1">
      <alignment horizontal="right" vertical="top" wrapText="1"/>
    </xf>
    <xf numFmtId="41" fontId="16" fillId="0" borderId="29" xfId="0" applyNumberFormat="1" applyFont="1" applyBorder="1" applyAlignment="1">
      <alignment horizontal="right" vertical="top"/>
    </xf>
    <xf numFmtId="189" fontId="16" fillId="0" borderId="29" xfId="2" applyNumberFormat="1" applyFont="1" applyBorder="1" applyAlignment="1">
      <alignment horizontal="right" vertical="top"/>
    </xf>
    <xf numFmtId="17" fontId="16" fillId="0" borderId="29" xfId="0" applyNumberFormat="1" applyFont="1" applyBorder="1" applyAlignment="1">
      <alignment horizontal="center" vertical="top"/>
    </xf>
    <xf numFmtId="0" fontId="16" fillId="0" borderId="29" xfId="0" applyFont="1" applyBorder="1" applyAlignment="1">
      <alignment vertical="top"/>
    </xf>
    <xf numFmtId="188" fontId="16" fillId="5" borderId="33" xfId="0" applyNumberFormat="1" applyFont="1" applyFill="1" applyBorder="1" applyAlignment="1">
      <alignment horizontal="center" vertical="top"/>
    </xf>
    <xf numFmtId="0" fontId="16" fillId="0" borderId="16" xfId="0" applyFont="1" applyBorder="1" applyAlignment="1">
      <alignment horizontal="right" vertical="top"/>
    </xf>
    <xf numFmtId="0" fontId="16" fillId="0" borderId="51" xfId="0" applyFont="1" applyBorder="1" applyAlignment="1">
      <alignment horizontal="center" vertical="top" wrapText="1"/>
    </xf>
    <xf numFmtId="0" fontId="16" fillId="0" borderId="16" xfId="0" applyFont="1" applyFill="1" applyBorder="1" applyAlignment="1">
      <alignment vertical="top"/>
    </xf>
    <xf numFmtId="49" fontId="16" fillId="5" borderId="34" xfId="0" applyNumberFormat="1" applyFont="1" applyFill="1" applyBorder="1" applyAlignment="1">
      <alignment vertical="top" wrapText="1"/>
    </xf>
    <xf numFmtId="0" fontId="16" fillId="5" borderId="16" xfId="0" applyFont="1" applyFill="1" applyBorder="1" applyAlignment="1">
      <alignment horizontal="left" vertical="top"/>
    </xf>
    <xf numFmtId="188" fontId="16" fillId="5" borderId="53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horizontal="right" vertical="top"/>
    </xf>
    <xf numFmtId="15" fontId="16" fillId="0" borderId="17" xfId="0" quotePrefix="1" applyNumberFormat="1" applyFont="1" applyBorder="1" applyAlignment="1">
      <alignment horizontal="center" vertical="top"/>
    </xf>
    <xf numFmtId="188" fontId="16" fillId="5" borderId="32" xfId="0" applyNumberFormat="1" applyFont="1" applyFill="1" applyBorder="1" applyAlignment="1">
      <alignment horizontal="center" vertical="top"/>
    </xf>
    <xf numFmtId="49" fontId="16" fillId="0" borderId="48" xfId="0" applyNumberFormat="1" applyFont="1" applyFill="1" applyBorder="1" applyAlignment="1">
      <alignment vertical="top" wrapText="1"/>
    </xf>
    <xf numFmtId="0" fontId="16" fillId="0" borderId="29" xfId="0" applyFont="1" applyBorder="1" applyAlignment="1">
      <alignment horizontal="right" vertical="top"/>
    </xf>
    <xf numFmtId="41" fontId="16" fillId="0" borderId="29" xfId="9" applyNumberFormat="1" applyFont="1" applyFill="1" applyBorder="1" applyAlignment="1">
      <alignment horizontal="right" vertical="top" wrapText="1"/>
    </xf>
    <xf numFmtId="41" fontId="16" fillId="0" borderId="29" xfId="0" applyNumberFormat="1" applyFont="1" applyBorder="1" applyAlignment="1">
      <alignment horizontal="right" vertical="top" wrapText="1"/>
    </xf>
    <xf numFmtId="189" fontId="16" fillId="0" borderId="29" xfId="2" applyNumberFormat="1" applyFont="1" applyBorder="1" applyAlignment="1">
      <alignment horizontal="right" vertical="top" wrapText="1"/>
    </xf>
    <xf numFmtId="0" fontId="16" fillId="0" borderId="29" xfId="0" applyFont="1" applyFill="1" applyBorder="1" applyAlignment="1">
      <alignment horizontal="left" vertical="top" wrapText="1"/>
    </xf>
    <xf numFmtId="17" fontId="16" fillId="0" borderId="29" xfId="0" applyNumberFormat="1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189" fontId="16" fillId="0" borderId="17" xfId="2" quotePrefix="1" applyNumberFormat="1" applyFont="1" applyFill="1" applyBorder="1" applyAlignment="1">
      <alignment horizontal="right" vertical="top"/>
    </xf>
    <xf numFmtId="3" fontId="16" fillId="0" borderId="17" xfId="15" applyNumberFormat="1" applyFont="1" applyFill="1" applyBorder="1" applyAlignment="1">
      <alignment horizontal="center" vertical="top" wrapText="1"/>
    </xf>
    <xf numFmtId="192" fontId="16" fillId="0" borderId="17" xfId="15" applyNumberFormat="1" applyFont="1" applyFill="1" applyBorder="1" applyAlignment="1">
      <alignment horizontal="center" vertical="top" wrapText="1"/>
    </xf>
    <xf numFmtId="0" fontId="16" fillId="0" borderId="17" xfId="12" applyFont="1" applyFill="1" applyBorder="1" applyAlignment="1">
      <alignment horizontal="center" vertical="top" wrapText="1"/>
    </xf>
    <xf numFmtId="41" fontId="16" fillId="0" borderId="29" xfId="0" applyNumberFormat="1" applyFont="1" applyFill="1" applyBorder="1" applyAlignment="1">
      <alignment horizontal="right" vertical="top" wrapText="1"/>
    </xf>
    <xf numFmtId="0" fontId="16" fillId="0" borderId="29" xfId="0" applyFont="1" applyBorder="1" applyAlignment="1">
      <alignment horizontal="right" vertical="top" wrapText="1"/>
    </xf>
    <xf numFmtId="0" fontId="16" fillId="0" borderId="29" xfId="0" applyFont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6" borderId="16" xfId="0" applyFont="1" applyFill="1" applyBorder="1" applyAlignment="1">
      <alignment horizontal="left" vertical="top" wrapText="1"/>
    </xf>
    <xf numFmtId="0" fontId="16" fillId="0" borderId="0" xfId="0" applyFont="1"/>
    <xf numFmtId="0" fontId="16" fillId="6" borderId="17" xfId="0" applyFont="1" applyFill="1" applyBorder="1" applyAlignment="1">
      <alignment horizontal="left" vertical="top" wrapText="1"/>
    </xf>
    <xf numFmtId="0" fontId="16" fillId="0" borderId="0" xfId="0" applyFont="1" applyFill="1"/>
    <xf numFmtId="0" fontId="16" fillId="5" borderId="16" xfId="0" applyFont="1" applyFill="1" applyBorder="1" applyAlignment="1">
      <alignment horizontal="center" vertical="top" wrapText="1"/>
    </xf>
    <xf numFmtId="17" fontId="16" fillId="0" borderId="17" xfId="0" applyNumberFormat="1" applyFont="1" applyFill="1" applyBorder="1" applyAlignment="1">
      <alignment horizontal="center" vertical="top"/>
    </xf>
    <xf numFmtId="0" fontId="16" fillId="0" borderId="34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16" fillId="0" borderId="34" xfId="9" applyFont="1" applyFill="1" applyBorder="1" applyAlignment="1">
      <alignment horizontal="left" vertical="top" wrapText="1"/>
    </xf>
    <xf numFmtId="41" fontId="16" fillId="0" borderId="16" xfId="4" applyNumberFormat="1" applyFont="1" applyFill="1" applyBorder="1" applyAlignment="1">
      <alignment horizontal="right" vertical="top" wrapText="1"/>
    </xf>
    <xf numFmtId="0" fontId="16" fillId="0" borderId="34" xfId="9" applyFont="1" applyFill="1" applyBorder="1" applyAlignment="1">
      <alignment vertical="top" wrapText="1"/>
    </xf>
    <xf numFmtId="0" fontId="16" fillId="0" borderId="47" xfId="9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0" fontId="16" fillId="0" borderId="17" xfId="0" applyFont="1" applyFill="1" applyBorder="1" applyAlignment="1">
      <alignment vertical="top"/>
    </xf>
    <xf numFmtId="49" fontId="16" fillId="5" borderId="48" xfId="11" applyNumberFormat="1" applyFont="1" applyFill="1" applyBorder="1" applyAlignment="1">
      <alignment horizontal="left" vertical="top" wrapText="1"/>
    </xf>
    <xf numFmtId="41" fontId="16" fillId="5" borderId="29" xfId="11" applyNumberFormat="1" applyFont="1" applyFill="1" applyBorder="1" applyAlignment="1">
      <alignment horizontal="right" vertical="top" wrapText="1"/>
    </xf>
    <xf numFmtId="0" fontId="9" fillId="0" borderId="29" xfId="0" applyFont="1" applyBorder="1" applyAlignment="1">
      <alignment vertical="top" wrapText="1"/>
    </xf>
    <xf numFmtId="17" fontId="16" fillId="5" borderId="29" xfId="0" applyNumberFormat="1" applyFont="1" applyFill="1" applyBorder="1" applyAlignment="1">
      <alignment horizontal="center" vertical="top"/>
    </xf>
    <xf numFmtId="0" fontId="16" fillId="5" borderId="29" xfId="0" applyFont="1" applyFill="1" applyBorder="1" applyAlignment="1">
      <alignment horizontal="left" vertical="top"/>
    </xf>
    <xf numFmtId="189" fontId="16" fillId="0" borderId="34" xfId="11" applyNumberFormat="1" applyFont="1" applyFill="1" applyBorder="1" applyAlignment="1">
      <alignment horizontal="left" vertical="top" wrapText="1"/>
    </xf>
    <xf numFmtId="189" fontId="16" fillId="0" borderId="47" xfId="11" applyNumberFormat="1" applyFont="1" applyFill="1" applyBorder="1" applyAlignment="1">
      <alignment vertical="top" wrapText="1"/>
    </xf>
    <xf numFmtId="0" fontId="16" fillId="5" borderId="48" xfId="0" applyFont="1" applyFill="1" applyBorder="1" applyAlignment="1">
      <alignment horizontal="left" vertical="top" wrapText="1"/>
    </xf>
    <xf numFmtId="41" fontId="16" fillId="5" borderId="29" xfId="0" applyNumberFormat="1" applyFont="1" applyFill="1" applyBorder="1" applyAlignment="1">
      <alignment horizontal="right" vertical="top" wrapText="1"/>
    </xf>
    <xf numFmtId="189" fontId="16" fillId="5" borderId="29" xfId="2" applyNumberFormat="1" applyFont="1" applyFill="1" applyBorder="1" applyAlignment="1">
      <alignment horizontal="right" vertical="top" wrapText="1"/>
    </xf>
    <xf numFmtId="189" fontId="16" fillId="0" borderId="29" xfId="2" applyNumberFormat="1" applyFont="1" applyFill="1" applyBorder="1" applyAlignment="1">
      <alignment horizontal="right" vertical="top"/>
    </xf>
    <xf numFmtId="17" fontId="16" fillId="5" borderId="29" xfId="0" applyNumberFormat="1" applyFont="1" applyFill="1" applyBorder="1" applyAlignment="1">
      <alignment horizontal="center" vertical="top" wrapText="1"/>
    </xf>
    <xf numFmtId="0" fontId="16" fillId="5" borderId="29" xfId="0" applyFont="1" applyFill="1" applyBorder="1" applyAlignment="1">
      <alignment vertical="top" wrapText="1"/>
    </xf>
    <xf numFmtId="0" fontId="16" fillId="5" borderId="29" xfId="0" applyFont="1" applyFill="1" applyBorder="1" applyAlignment="1">
      <alignment horizontal="center" vertical="top" wrapText="1"/>
    </xf>
    <xf numFmtId="15" fontId="16" fillId="0" borderId="34" xfId="0" applyNumberFormat="1" applyFont="1" applyBorder="1" applyAlignment="1">
      <alignment horizontal="left" vertical="top" wrapText="1"/>
    </xf>
    <xf numFmtId="189" fontId="16" fillId="0" borderId="16" xfId="2" quotePrefix="1" applyNumberFormat="1" applyFont="1" applyFill="1" applyBorder="1" applyAlignment="1">
      <alignment horizontal="right" vertical="top"/>
    </xf>
    <xf numFmtId="15" fontId="16" fillId="0" borderId="16" xfId="0" quotePrefix="1" applyNumberFormat="1" applyFont="1" applyBorder="1" applyAlignment="1">
      <alignment horizontal="center" vertical="top"/>
    </xf>
    <xf numFmtId="41" fontId="16" fillId="0" borderId="16" xfId="11" applyNumberFormat="1" applyFont="1" applyBorder="1" applyAlignment="1">
      <alignment horizontal="right" vertical="top"/>
    </xf>
    <xf numFmtId="17" fontId="16" fillId="0" borderId="16" xfId="0" applyNumberFormat="1" applyFont="1" applyBorder="1" applyAlignment="1">
      <alignment horizontal="left" vertical="top" wrapText="1"/>
    </xf>
    <xf numFmtId="188" fontId="15" fillId="5" borderId="53" xfId="0" applyNumberFormat="1" applyFont="1" applyFill="1" applyBorder="1" applyAlignment="1">
      <alignment horizontal="center" vertical="top"/>
    </xf>
    <xf numFmtId="0" fontId="16" fillId="0" borderId="47" xfId="0" applyFont="1" applyBorder="1" applyAlignment="1">
      <alignment horizontal="left" vertical="top" wrapText="1"/>
    </xf>
    <xf numFmtId="41" fontId="15" fillId="0" borderId="17" xfId="11" applyNumberFormat="1" applyFont="1" applyBorder="1" applyAlignment="1">
      <alignment horizontal="right" vertical="top"/>
    </xf>
    <xf numFmtId="43" fontId="15" fillId="0" borderId="17" xfId="2" applyFont="1" applyBorder="1" applyAlignment="1">
      <alignment horizontal="right" vertical="top"/>
    </xf>
    <xf numFmtId="41" fontId="15" fillId="0" borderId="17" xfId="0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right" vertical="top"/>
    </xf>
    <xf numFmtId="0" fontId="16" fillId="0" borderId="26" xfId="0" applyFont="1" applyBorder="1" applyAlignment="1">
      <alignment horizontal="left" vertical="top" wrapText="1"/>
    </xf>
    <xf numFmtId="188" fontId="16" fillId="0" borderId="38" xfId="0" applyNumberFormat="1" applyFont="1" applyFill="1" applyBorder="1" applyAlignment="1">
      <alignment horizontal="center" vertical="top" wrapText="1"/>
    </xf>
    <xf numFmtId="49" fontId="16" fillId="0" borderId="41" xfId="9" applyNumberFormat="1" applyFont="1" applyFill="1" applyBorder="1" applyAlignment="1">
      <alignment horizontal="left" vertical="top" wrapText="1"/>
    </xf>
    <xf numFmtId="0" fontId="16" fillId="0" borderId="26" xfId="0" applyFont="1" applyBorder="1" applyAlignment="1">
      <alignment horizontal="right" vertical="top"/>
    </xf>
    <xf numFmtId="0" fontId="19" fillId="0" borderId="26" xfId="0" applyFont="1" applyBorder="1" applyAlignment="1">
      <alignment horizontal="right" vertical="top"/>
    </xf>
    <xf numFmtId="17" fontId="16" fillId="0" borderId="26" xfId="0" applyNumberFormat="1" applyFont="1" applyFill="1" applyBorder="1" applyAlignment="1">
      <alignment horizontal="center" vertical="top"/>
    </xf>
    <xf numFmtId="0" fontId="16" fillId="0" borderId="26" xfId="0" applyFont="1" applyBorder="1" applyAlignment="1">
      <alignment vertical="top"/>
    </xf>
    <xf numFmtId="0" fontId="16" fillId="0" borderId="26" xfId="0" applyFont="1" applyBorder="1" applyAlignment="1">
      <alignment horizontal="left" vertical="top"/>
    </xf>
    <xf numFmtId="0" fontId="16" fillId="0" borderId="34" xfId="0" applyFont="1" applyFill="1" applyBorder="1" applyAlignment="1">
      <alignment vertical="top" wrapText="1"/>
    </xf>
    <xf numFmtId="49" fontId="16" fillId="5" borderId="47" xfId="0" applyNumberFormat="1" applyFont="1" applyFill="1" applyBorder="1" applyAlignment="1">
      <alignment horizontal="left" vertical="top"/>
    </xf>
    <xf numFmtId="41" fontId="16" fillId="5" borderId="17" xfId="11" applyNumberFormat="1" applyFont="1" applyFill="1" applyBorder="1" applyAlignment="1">
      <alignment horizontal="right" vertical="top"/>
    </xf>
    <xf numFmtId="0" fontId="16" fillId="5" borderId="17" xfId="0" applyFont="1" applyFill="1" applyBorder="1" applyAlignment="1">
      <alignment horizontal="left" vertical="top"/>
    </xf>
    <xf numFmtId="0" fontId="16" fillId="0" borderId="48" xfId="0" applyFont="1" applyBorder="1" applyAlignment="1">
      <alignment horizontal="left" vertical="top" wrapText="1"/>
    </xf>
    <xf numFmtId="41" fontId="16" fillId="0" borderId="29" xfId="11" applyNumberFormat="1" applyFont="1" applyBorder="1" applyAlignment="1">
      <alignment horizontal="right" vertical="top"/>
    </xf>
    <xf numFmtId="41" fontId="16" fillId="0" borderId="29" xfId="0" applyNumberFormat="1" applyFont="1" applyFill="1" applyBorder="1" applyAlignment="1">
      <alignment horizontal="right" vertical="top"/>
    </xf>
    <xf numFmtId="0" fontId="16" fillId="0" borderId="33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/>
    </xf>
    <xf numFmtId="0" fontId="16" fillId="0" borderId="47" xfId="9" applyFont="1" applyFill="1" applyBorder="1" applyAlignment="1">
      <alignment vertical="top"/>
    </xf>
    <xf numFmtId="0" fontId="16" fillId="0" borderId="29" xfId="0" applyFont="1" applyFill="1" applyBorder="1" applyAlignment="1">
      <alignment horizontal="left" vertical="top"/>
    </xf>
    <xf numFmtId="41" fontId="16" fillId="0" borderId="16" xfId="4" applyNumberFormat="1" applyFont="1" applyBorder="1" applyAlignment="1">
      <alignment horizontal="right" vertical="top"/>
    </xf>
    <xf numFmtId="0" fontId="16" fillId="0" borderId="34" xfId="13" applyFont="1" applyFill="1" applyBorder="1" applyAlignment="1">
      <alignment horizontal="left" vertical="top"/>
    </xf>
    <xf numFmtId="0" fontId="15" fillId="5" borderId="47" xfId="0" applyFont="1" applyFill="1" applyBorder="1" applyAlignment="1">
      <alignment horizontal="left" vertical="top" wrapText="1"/>
    </xf>
    <xf numFmtId="41" fontId="16" fillId="0" borderId="29" xfId="4" applyNumberFormat="1" applyFont="1" applyBorder="1" applyAlignment="1">
      <alignment horizontal="right" vertical="top" wrapText="1"/>
    </xf>
    <xf numFmtId="189" fontId="16" fillId="0" borderId="34" xfId="11" applyNumberFormat="1" applyFont="1" applyFill="1" applyBorder="1" applyAlignment="1">
      <alignment vertical="top" wrapText="1"/>
    </xf>
    <xf numFmtId="0" fontId="16" fillId="0" borderId="16" xfId="0" applyNumberFormat="1" applyFont="1" applyBorder="1" applyAlignment="1">
      <alignment horizontal="center" vertical="top"/>
    </xf>
    <xf numFmtId="0" fontId="16" fillId="0" borderId="46" xfId="0" applyFont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left" vertical="top" wrapText="1"/>
    </xf>
    <xf numFmtId="189" fontId="16" fillId="0" borderId="26" xfId="2" applyNumberFormat="1" applyFont="1" applyFill="1" applyBorder="1" applyAlignment="1">
      <alignment horizontal="right" vertical="top"/>
    </xf>
    <xf numFmtId="0" fontId="16" fillId="0" borderId="26" xfId="0" applyFont="1" applyFill="1" applyBorder="1" applyAlignment="1">
      <alignment horizontal="left" vertical="top" wrapText="1"/>
    </xf>
    <xf numFmtId="49" fontId="16" fillId="0" borderId="26" xfId="0" applyNumberFormat="1" applyFont="1" applyFill="1" applyBorder="1" applyAlignment="1">
      <alignment vertical="top"/>
    </xf>
    <xf numFmtId="0" fontId="16" fillId="0" borderId="26" xfId="0" applyFont="1" applyFill="1" applyBorder="1" applyAlignment="1">
      <alignment horizontal="center" vertical="top"/>
    </xf>
    <xf numFmtId="0" fontId="16" fillId="0" borderId="56" xfId="0" applyFont="1" applyBorder="1" applyAlignment="1">
      <alignment horizontal="center" vertical="top" wrapText="1"/>
    </xf>
    <xf numFmtId="0" fontId="16" fillId="0" borderId="57" xfId="0" applyFont="1" applyBorder="1" applyAlignment="1">
      <alignment horizontal="center" vertical="top" wrapText="1"/>
    </xf>
    <xf numFmtId="41" fontId="16" fillId="0" borderId="17" xfId="4" applyNumberFormat="1" applyFont="1" applyFill="1" applyBorder="1" applyAlignment="1">
      <alignment horizontal="right" vertical="top" wrapText="1"/>
    </xf>
    <xf numFmtId="0" fontId="16" fillId="0" borderId="17" xfId="0" applyFont="1" applyBorder="1" applyAlignment="1">
      <alignment horizontal="center" vertical="top" wrapText="1"/>
    </xf>
    <xf numFmtId="15" fontId="16" fillId="5" borderId="29" xfId="3" applyNumberFormat="1" applyFont="1" applyFill="1" applyBorder="1" applyAlignment="1">
      <alignment horizontal="left" vertical="top" wrapText="1"/>
    </xf>
    <xf numFmtId="0" fontId="16" fillId="0" borderId="34" xfId="9" applyFont="1" applyFill="1" applyBorder="1" applyAlignment="1">
      <alignment vertical="top"/>
    </xf>
    <xf numFmtId="41" fontId="16" fillId="0" borderId="17" xfId="11" applyNumberFormat="1" applyFont="1" applyBorder="1" applyAlignment="1">
      <alignment horizontal="right" vertical="top" wrapText="1"/>
    </xf>
    <xf numFmtId="0" fontId="16" fillId="0" borderId="17" xfId="0" applyFont="1" applyFill="1" applyBorder="1" applyAlignment="1">
      <alignment horizontal="left" vertical="top"/>
    </xf>
    <xf numFmtId="0" fontId="16" fillId="0" borderId="10" xfId="13" applyFont="1" applyFill="1" applyBorder="1" applyAlignment="1">
      <alignment horizontal="left" vertical="top"/>
    </xf>
    <xf numFmtId="41" fontId="16" fillId="0" borderId="3" xfId="9" applyNumberFormat="1" applyFont="1" applyFill="1" applyBorder="1" applyAlignment="1">
      <alignment horizontal="right" vertical="top" wrapText="1"/>
    </xf>
    <xf numFmtId="189" fontId="16" fillId="0" borderId="4" xfId="2" quotePrefix="1" applyNumberFormat="1" applyFont="1" applyFill="1" applyBorder="1" applyAlignment="1">
      <alignment horizontal="right" vertical="top"/>
    </xf>
    <xf numFmtId="189" fontId="16" fillId="0" borderId="13" xfId="11" applyNumberFormat="1" applyFont="1" applyFill="1" applyBorder="1" applyAlignment="1">
      <alignment vertical="top" wrapText="1"/>
    </xf>
    <xf numFmtId="41" fontId="16" fillId="0" borderId="1" xfId="0" applyNumberFormat="1" applyFont="1" applyBorder="1" applyAlignment="1">
      <alignment horizontal="right" vertical="top"/>
    </xf>
    <xf numFmtId="189" fontId="16" fillId="0" borderId="1" xfId="2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left" vertical="top" wrapText="1"/>
    </xf>
    <xf numFmtId="17" fontId="16" fillId="0" borderId="1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vertical="top"/>
    </xf>
    <xf numFmtId="0" fontId="16" fillId="0" borderId="1" xfId="0" applyNumberFormat="1" applyFont="1" applyBorder="1" applyAlignment="1">
      <alignment horizontal="center" vertical="top"/>
    </xf>
    <xf numFmtId="41" fontId="16" fillId="0" borderId="1" xfId="11" applyNumberFormat="1" applyFont="1" applyBorder="1" applyAlignment="1">
      <alignment horizontal="right" vertical="top"/>
    </xf>
    <xf numFmtId="0" fontId="16" fillId="0" borderId="14" xfId="0" applyFont="1" applyBorder="1" applyAlignment="1">
      <alignment horizontal="left" vertical="top" wrapText="1"/>
    </xf>
    <xf numFmtId="0" fontId="16" fillId="0" borderId="13" xfId="9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13" xfId="0" applyFont="1" applyBorder="1" applyAlignment="1">
      <alignment vertical="top" wrapText="1"/>
    </xf>
    <xf numFmtId="41" fontId="16" fillId="0" borderId="1" xfId="11" applyNumberFormat="1" applyFont="1" applyFill="1" applyBorder="1" applyAlignment="1">
      <alignment horizontal="right" vertical="top" wrapText="1"/>
    </xf>
    <xf numFmtId="189" fontId="16" fillId="0" borderId="4" xfId="2" applyNumberFormat="1" applyFont="1" applyBorder="1" applyAlignment="1">
      <alignment horizontal="right" vertical="top" wrapText="1"/>
    </xf>
    <xf numFmtId="0" fontId="16" fillId="0" borderId="29" xfId="0" applyNumberFormat="1" applyFont="1" applyBorder="1" applyAlignment="1">
      <alignment horizontal="center" vertical="top"/>
    </xf>
    <xf numFmtId="1" fontId="16" fillId="0" borderId="14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43" fontId="16" fillId="0" borderId="1" xfId="2" applyFont="1" applyFill="1" applyBorder="1" applyAlignment="1">
      <alignment horizontal="right" vertical="top"/>
    </xf>
    <xf numFmtId="41" fontId="16" fillId="0" borderId="1" xfId="0" applyNumberFormat="1" applyFont="1" applyFill="1" applyBorder="1" applyAlignment="1">
      <alignment horizontal="right" vertical="top"/>
    </xf>
    <xf numFmtId="17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" fontId="16" fillId="0" borderId="1" xfId="0" applyNumberFormat="1" applyFont="1" applyFill="1" applyBorder="1" applyAlignment="1">
      <alignment vertical="top" wrapText="1"/>
    </xf>
    <xf numFmtId="188" fontId="16" fillId="0" borderId="14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left" vertical="top" wrapText="1"/>
    </xf>
    <xf numFmtId="17" fontId="16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horizontal="center" vertical="top"/>
    </xf>
    <xf numFmtId="0" fontId="16" fillId="5" borderId="16" xfId="14" applyNumberFormat="1" applyFont="1" applyFill="1" applyBorder="1" applyAlignment="1">
      <alignment horizontal="center" vertical="top"/>
    </xf>
    <xf numFmtId="189" fontId="16" fillId="0" borderId="16" xfId="14" applyNumberFormat="1" applyFont="1" applyBorder="1" applyAlignment="1">
      <alignment horizontal="center" vertical="top"/>
    </xf>
    <xf numFmtId="41" fontId="16" fillId="0" borderId="17" xfId="11" applyNumberFormat="1" applyFont="1" applyBorder="1" applyAlignment="1">
      <alignment horizontal="right" vertical="top"/>
    </xf>
    <xf numFmtId="0" fontId="16" fillId="5" borderId="17" xfId="14" applyNumberFormat="1" applyFont="1" applyFill="1" applyBorder="1" applyAlignment="1">
      <alignment horizontal="center" vertical="top"/>
    </xf>
    <xf numFmtId="189" fontId="16" fillId="0" borderId="17" xfId="14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right"/>
    </xf>
    <xf numFmtId="0" fontId="25" fillId="0" borderId="15" xfId="0" applyFont="1" applyBorder="1" applyAlignment="1">
      <alignment horizontal="right" vertical="top"/>
    </xf>
    <xf numFmtId="188" fontId="25" fillId="0" borderId="14" xfId="0" applyNumberFormat="1" applyFont="1" applyBorder="1" applyAlignment="1">
      <alignment horizontal="right" vertical="top" wrapText="1"/>
    </xf>
    <xf numFmtId="49" fontId="25" fillId="5" borderId="13" xfId="0" applyNumberFormat="1" applyFont="1" applyFill="1" applyBorder="1" applyAlignment="1">
      <alignment horizontal="left" vertical="top" wrapText="1"/>
    </xf>
    <xf numFmtId="41" fontId="25" fillId="0" borderId="2" xfId="9" applyNumberFormat="1" applyFont="1" applyFill="1" applyBorder="1" applyAlignment="1">
      <alignment horizontal="right" vertical="top" wrapText="1"/>
    </xf>
    <xf numFmtId="41" fontId="25" fillId="5" borderId="1" xfId="11" applyNumberFormat="1" applyFont="1" applyFill="1" applyBorder="1" applyAlignment="1">
      <alignment horizontal="right" vertical="top" wrapText="1"/>
    </xf>
    <xf numFmtId="41" fontId="25" fillId="0" borderId="1" xfId="0" applyNumberFormat="1" applyFont="1" applyBorder="1" applyAlignment="1">
      <alignment horizontal="right" vertical="top"/>
    </xf>
    <xf numFmtId="189" fontId="25" fillId="5" borderId="1" xfId="2" applyNumberFormat="1" applyFont="1" applyFill="1" applyBorder="1" applyAlignment="1">
      <alignment horizontal="right" vertical="top" wrapText="1"/>
    </xf>
    <xf numFmtId="189" fontId="25" fillId="0" borderId="1" xfId="2" applyNumberFormat="1" applyFont="1" applyFill="1" applyBorder="1" applyAlignment="1">
      <alignment horizontal="right" vertical="top"/>
    </xf>
    <xf numFmtId="43" fontId="25" fillId="0" borderId="1" xfId="2" applyFont="1" applyFill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top" wrapText="1"/>
    </xf>
    <xf numFmtId="43" fontId="25" fillId="5" borderId="1" xfId="2" applyFont="1" applyFill="1" applyBorder="1" applyAlignment="1">
      <alignment horizontal="right" vertical="top" wrapText="1"/>
    </xf>
    <xf numFmtId="43" fontId="25" fillId="0" borderId="1" xfId="2" applyFont="1" applyBorder="1" applyAlignment="1">
      <alignment horizontal="right" vertical="top"/>
    </xf>
    <xf numFmtId="0" fontId="25" fillId="5" borderId="1" xfId="0" applyFont="1" applyFill="1" applyBorder="1" applyAlignment="1">
      <alignment horizontal="left" vertical="top" wrapText="1"/>
    </xf>
    <xf numFmtId="0" fontId="25" fillId="0" borderId="33" xfId="0" applyFont="1" applyBorder="1" applyAlignment="1">
      <alignment horizontal="right" vertical="center"/>
    </xf>
    <xf numFmtId="0" fontId="25" fillId="0" borderId="33" xfId="0" applyFont="1" applyBorder="1" applyAlignment="1">
      <alignment horizontal="right"/>
    </xf>
    <xf numFmtId="0" fontId="15" fillId="0" borderId="38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left" vertical="top" wrapText="1"/>
    </xf>
    <xf numFmtId="0" fontId="16" fillId="0" borderId="41" xfId="0" applyFont="1" applyFill="1" applyBorder="1" applyAlignment="1">
      <alignment horizontal="left" vertical="top" wrapText="1"/>
    </xf>
    <xf numFmtId="41" fontId="16" fillId="0" borderId="26" xfId="0" applyNumberFormat="1" applyFont="1" applyBorder="1" applyAlignment="1">
      <alignment horizontal="right" vertical="top"/>
    </xf>
    <xf numFmtId="0" fontId="16" fillId="0" borderId="50" xfId="0" applyFont="1" applyBorder="1" applyAlignment="1">
      <alignment horizontal="left" vertical="top" wrapText="1"/>
    </xf>
    <xf numFmtId="0" fontId="16" fillId="0" borderId="26" xfId="0" applyFont="1" applyFill="1" applyBorder="1" applyAlignment="1">
      <alignment vertical="top"/>
    </xf>
    <xf numFmtId="0" fontId="16" fillId="0" borderId="26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17" fontId="15" fillId="5" borderId="44" xfId="0" applyNumberFormat="1" applyFont="1" applyFill="1" applyBorder="1" applyAlignment="1">
      <alignment horizontal="center" vertical="top"/>
    </xf>
    <xf numFmtId="0" fontId="16" fillId="5" borderId="47" xfId="9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vertical="top"/>
    </xf>
    <xf numFmtId="0" fontId="15" fillId="7" borderId="4" xfId="0" applyFont="1" applyFill="1" applyBorder="1"/>
    <xf numFmtId="49" fontId="15" fillId="5" borderId="7" xfId="0" applyNumberFormat="1" applyFont="1" applyFill="1" applyBorder="1" applyAlignment="1">
      <alignment horizontal="left" vertical="top" wrapText="1"/>
    </xf>
    <xf numFmtId="189" fontId="15" fillId="0" borderId="1" xfId="2" applyNumberFormat="1" applyFont="1" applyBorder="1" applyAlignment="1">
      <alignment horizontal="left" vertical="top"/>
    </xf>
    <xf numFmtId="43" fontId="16" fillId="0" borderId="16" xfId="2" applyFont="1" applyBorder="1" applyAlignment="1">
      <alignment horizontal="right" vertical="top"/>
    </xf>
    <xf numFmtId="189" fontId="16" fillId="0" borderId="16" xfId="14" applyNumberFormat="1" applyFont="1" applyFill="1" applyBorder="1" applyAlignment="1">
      <alignment horizontal="center" vertical="top"/>
    </xf>
    <xf numFmtId="43" fontId="16" fillId="0" borderId="17" xfId="2" applyFont="1" applyBorder="1" applyAlignment="1">
      <alignment horizontal="right" vertical="top"/>
    </xf>
    <xf numFmtId="189" fontId="16" fillId="0" borderId="17" xfId="14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6" fillId="0" borderId="17" xfId="14" applyNumberFormat="1" applyFont="1" applyFill="1" applyBorder="1" applyAlignment="1">
      <alignment horizontal="left" vertical="top" wrapText="1"/>
    </xf>
    <xf numFmtId="188" fontId="16" fillId="0" borderId="32" xfId="0" applyNumberFormat="1" applyFont="1" applyFill="1" applyBorder="1" applyAlignment="1">
      <alignment horizontal="center" vertical="top" wrapText="1"/>
    </xf>
    <xf numFmtId="49" fontId="16" fillId="0" borderId="48" xfId="9" applyNumberFormat="1" applyFont="1" applyFill="1" applyBorder="1" applyAlignment="1">
      <alignment vertical="top" wrapText="1"/>
    </xf>
    <xf numFmtId="0" fontId="16" fillId="0" borderId="29" xfId="14" applyNumberFormat="1" applyFont="1" applyFill="1" applyBorder="1" applyAlignment="1">
      <alignment horizontal="left" vertical="top" wrapText="1"/>
    </xf>
    <xf numFmtId="17" fontId="16" fillId="0" borderId="29" xfId="0" applyNumberFormat="1" applyFont="1" applyFill="1" applyBorder="1" applyAlignment="1">
      <alignment horizontal="center" vertical="top"/>
    </xf>
    <xf numFmtId="0" fontId="16" fillId="0" borderId="29" xfId="0" applyFont="1" applyFill="1" applyBorder="1" applyAlignment="1">
      <alignment vertical="top"/>
    </xf>
    <xf numFmtId="0" fontId="16" fillId="0" borderId="29" xfId="0" applyFont="1" applyFill="1" applyBorder="1" applyAlignment="1">
      <alignment horizontal="center" vertical="top"/>
    </xf>
    <xf numFmtId="0" fontId="15" fillId="0" borderId="16" xfId="0" applyFont="1" applyBorder="1" applyAlignment="1">
      <alignment horizontal="right" vertical="top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horizontal="right" vertical="top"/>
    </xf>
    <xf numFmtId="0" fontId="15" fillId="0" borderId="17" xfId="0" applyFont="1" applyBorder="1" applyAlignment="1">
      <alignment vertical="top"/>
    </xf>
    <xf numFmtId="189" fontId="16" fillId="0" borderId="48" xfId="11" applyNumberFormat="1" applyFont="1" applyFill="1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16" fillId="0" borderId="47" xfId="9" applyFont="1" applyFill="1" applyBorder="1" applyAlignment="1">
      <alignment vertical="top" wrapText="1"/>
    </xf>
    <xf numFmtId="17" fontId="15" fillId="0" borderId="17" xfId="0" applyNumberFormat="1" applyFont="1" applyBorder="1" applyAlignment="1">
      <alignment horizontal="center" vertical="top" wrapText="1"/>
    </xf>
    <xf numFmtId="189" fontId="15" fillId="0" borderId="1" xfId="2" applyNumberFormat="1" applyFont="1" applyBorder="1" applyAlignment="1">
      <alignment horizontal="left" vertical="top" wrapText="1"/>
    </xf>
    <xf numFmtId="188" fontId="25" fillId="5" borderId="14" xfId="0" applyNumberFormat="1" applyFont="1" applyFill="1" applyBorder="1" applyAlignment="1">
      <alignment horizontal="center" vertical="top" wrapText="1"/>
    </xf>
    <xf numFmtId="0" fontId="25" fillId="5" borderId="14" xfId="9" applyFont="1" applyFill="1" applyBorder="1" applyAlignment="1">
      <alignment horizontal="left" vertical="top" wrapText="1"/>
    </xf>
    <xf numFmtId="189" fontId="25" fillId="5" borderId="1" xfId="2" applyNumberFormat="1" applyFont="1" applyFill="1" applyBorder="1" applyAlignment="1">
      <alignment horizontal="right" vertical="top"/>
    </xf>
    <xf numFmtId="43" fontId="15" fillId="5" borderId="4" xfId="2" applyFont="1" applyFill="1" applyBorder="1" applyAlignment="1">
      <alignment horizontal="center" vertical="top"/>
    </xf>
    <xf numFmtId="43" fontId="15" fillId="5" borderId="4" xfId="2" applyFont="1" applyFill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/>
    <xf numFmtId="49" fontId="16" fillId="0" borderId="17" xfId="0" applyNumberFormat="1" applyFont="1" applyBorder="1" applyAlignment="1">
      <alignment vertical="top"/>
    </xf>
    <xf numFmtId="194" fontId="16" fillId="0" borderId="33" xfId="0" applyNumberFormat="1" applyFont="1" applyFill="1" applyBorder="1" applyAlignment="1">
      <alignment horizontal="center" vertical="top"/>
    </xf>
    <xf numFmtId="41" fontId="19" fillId="0" borderId="16" xfId="0" applyNumberFormat="1" applyFont="1" applyFill="1" applyBorder="1" applyAlignment="1">
      <alignment horizontal="right" vertical="top"/>
    </xf>
    <xf numFmtId="0" fontId="16" fillId="0" borderId="44" xfId="0" applyFont="1" applyFill="1" applyBorder="1" applyAlignment="1">
      <alignment horizontal="left" vertical="top" wrapText="1"/>
    </xf>
    <xf numFmtId="1" fontId="16" fillId="0" borderId="16" xfId="0" applyNumberFormat="1" applyFont="1" applyFill="1" applyBorder="1" applyAlignment="1">
      <alignment vertical="top" wrapText="1"/>
    </xf>
    <xf numFmtId="194" fontId="16" fillId="0" borderId="32" xfId="0" applyNumberFormat="1" applyFont="1" applyFill="1" applyBorder="1" applyAlignment="1">
      <alignment horizontal="center" vertical="top"/>
    </xf>
    <xf numFmtId="0" fontId="16" fillId="0" borderId="48" xfId="0" applyFont="1" applyFill="1" applyBorder="1" applyAlignment="1">
      <alignment horizontal="left" vertical="top" wrapText="1"/>
    </xf>
    <xf numFmtId="41" fontId="16" fillId="0" borderId="3" xfId="11" applyNumberFormat="1" applyFont="1" applyFill="1" applyBorder="1" applyAlignment="1">
      <alignment horizontal="right" vertical="top"/>
    </xf>
    <xf numFmtId="41" fontId="19" fillId="0" borderId="3" xfId="0" applyNumberFormat="1" applyFont="1" applyFill="1" applyBorder="1" applyAlignment="1">
      <alignment horizontal="right" vertical="top"/>
    </xf>
    <xf numFmtId="189" fontId="16" fillId="0" borderId="3" xfId="2" applyNumberFormat="1" applyFont="1" applyFill="1" applyBorder="1" applyAlignment="1">
      <alignment horizontal="right" vertical="top"/>
    </xf>
    <xf numFmtId="0" fontId="16" fillId="0" borderId="3" xfId="0" applyFont="1" applyFill="1" applyBorder="1" applyAlignment="1">
      <alignment horizontal="left" vertical="top" wrapText="1"/>
    </xf>
    <xf numFmtId="17" fontId="16" fillId="0" borderId="3" xfId="0" applyNumberFormat="1" applyFont="1" applyFill="1" applyBorder="1" applyAlignment="1">
      <alignment horizontal="center" vertical="top" wrapText="1"/>
    </xf>
    <xf numFmtId="1" fontId="16" fillId="0" borderId="3" xfId="0" applyNumberFormat="1" applyFont="1" applyFill="1" applyBorder="1" applyAlignment="1">
      <alignment vertical="top" wrapText="1"/>
    </xf>
    <xf numFmtId="0" fontId="16" fillId="0" borderId="29" xfId="0" applyFont="1" applyFill="1" applyBorder="1" applyAlignment="1">
      <alignment horizontal="center" vertical="top" wrapText="1"/>
    </xf>
    <xf numFmtId="194" fontId="16" fillId="0" borderId="53" xfId="0" applyNumberFormat="1" applyFont="1" applyFill="1" applyBorder="1" applyAlignment="1">
      <alignment horizontal="center" vertical="top"/>
    </xf>
    <xf numFmtId="0" fontId="16" fillId="0" borderId="47" xfId="0" applyFont="1" applyFill="1" applyBorder="1" applyAlignment="1">
      <alignment horizontal="left" vertical="top" wrapText="1"/>
    </xf>
    <xf numFmtId="41" fontId="19" fillId="0" borderId="17" xfId="0" applyNumberFormat="1" applyFont="1" applyFill="1" applyBorder="1" applyAlignment="1">
      <alignment horizontal="right" vertical="top"/>
    </xf>
    <xf numFmtId="17" fontId="16" fillId="0" borderId="17" xfId="0" applyNumberFormat="1" applyFont="1" applyFill="1" applyBorder="1" applyAlignment="1">
      <alignment horizontal="center" vertical="top" wrapText="1"/>
    </xf>
    <xf numFmtId="1" fontId="16" fillId="0" borderId="17" xfId="0" applyNumberFormat="1" applyFont="1" applyFill="1" applyBorder="1" applyAlignment="1">
      <alignment vertical="top" wrapText="1"/>
    </xf>
    <xf numFmtId="0" fontId="15" fillId="5" borderId="15" xfId="0" applyFont="1" applyFill="1" applyBorder="1" applyAlignment="1">
      <alignment horizontal="center" vertical="top" wrapText="1"/>
    </xf>
    <xf numFmtId="196" fontId="15" fillId="0" borderId="1" xfId="2" applyNumberFormat="1" applyFont="1" applyFill="1" applyBorder="1" applyAlignment="1">
      <alignment horizontal="center" vertical="top" wrapText="1"/>
    </xf>
    <xf numFmtId="196" fontId="15" fillId="0" borderId="1" xfId="2" applyNumberFormat="1" applyFont="1" applyFill="1" applyBorder="1" applyAlignment="1">
      <alignment horizontal="left" vertical="top" wrapText="1"/>
    </xf>
    <xf numFmtId="0" fontId="19" fillId="5" borderId="46" xfId="0" applyFont="1" applyFill="1" applyBorder="1" applyAlignment="1">
      <alignment horizontal="center" vertical="top"/>
    </xf>
    <xf numFmtId="0" fontId="16" fillId="5" borderId="0" xfId="0" applyFont="1" applyFill="1" applyAlignment="1">
      <alignment vertical="top"/>
    </xf>
    <xf numFmtId="0" fontId="19" fillId="5" borderId="50" xfId="0" applyFont="1" applyFill="1" applyBorder="1" applyAlignment="1">
      <alignment horizontal="center" vertical="top"/>
    </xf>
    <xf numFmtId="0" fontId="19" fillId="5" borderId="8" xfId="0" applyFont="1" applyFill="1" applyBorder="1" applyAlignment="1">
      <alignment horizontal="center" vertical="top"/>
    </xf>
    <xf numFmtId="0" fontId="16" fillId="0" borderId="10" xfId="9" applyFont="1" applyFill="1" applyBorder="1" applyAlignment="1">
      <alignment vertical="top" wrapText="1"/>
    </xf>
    <xf numFmtId="41" fontId="16" fillId="0" borderId="4" xfId="9" applyNumberFormat="1" applyFont="1" applyFill="1" applyBorder="1" applyAlignment="1">
      <alignment horizontal="right" vertical="top" wrapText="1"/>
    </xf>
    <xf numFmtId="0" fontId="15" fillId="7" borderId="2" xfId="0" applyFont="1" applyFill="1" applyBorder="1" applyAlignment="1">
      <alignment vertical="top"/>
    </xf>
    <xf numFmtId="0" fontId="16" fillId="5" borderId="46" xfId="0" applyFont="1" applyFill="1" applyBorder="1" applyAlignment="1">
      <alignment horizontal="left" vertical="top"/>
    </xf>
    <xf numFmtId="0" fontId="16" fillId="5" borderId="50" xfId="0" applyFont="1" applyFill="1" applyBorder="1" applyAlignment="1">
      <alignment horizontal="left" vertical="top"/>
    </xf>
    <xf numFmtId="0" fontId="16" fillId="0" borderId="47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right" vertical="top"/>
    </xf>
    <xf numFmtId="0" fontId="16" fillId="0" borderId="17" xfId="0" applyFont="1" applyFill="1" applyBorder="1" applyAlignment="1">
      <alignment vertical="top" wrapText="1"/>
    </xf>
    <xf numFmtId="0" fontId="16" fillId="5" borderId="29" xfId="0" applyFont="1" applyFill="1" applyBorder="1" applyAlignment="1">
      <alignment horizontal="right" vertical="top" wrapText="1"/>
    </xf>
    <xf numFmtId="0" fontId="16" fillId="0" borderId="29" xfId="0" applyFont="1" applyFill="1" applyBorder="1" applyAlignment="1">
      <alignment horizontal="right" vertical="top"/>
    </xf>
    <xf numFmtId="189" fontId="16" fillId="0" borderId="16" xfId="11" applyNumberFormat="1" applyFont="1" applyBorder="1" applyAlignment="1">
      <alignment horizontal="right" vertical="top" wrapText="1"/>
    </xf>
    <xf numFmtId="0" fontId="16" fillId="0" borderId="16" xfId="0" applyFont="1" applyFill="1" applyBorder="1" applyAlignment="1">
      <alignment horizontal="right" vertical="top"/>
    </xf>
    <xf numFmtId="189" fontId="16" fillId="0" borderId="16" xfId="11" applyNumberFormat="1" applyFont="1" applyBorder="1" applyAlignment="1">
      <alignment horizontal="right" vertical="top"/>
    </xf>
    <xf numFmtId="0" fontId="16" fillId="0" borderId="16" xfId="0" quotePrefix="1" applyFont="1" applyBorder="1" applyAlignment="1">
      <alignment horizontal="center" vertical="top"/>
    </xf>
    <xf numFmtId="0" fontId="16" fillId="0" borderId="16" xfId="0" applyFont="1" applyFill="1" applyBorder="1" applyAlignment="1">
      <alignment vertical="top" wrapText="1"/>
    </xf>
    <xf numFmtId="0" fontId="16" fillId="5" borderId="49" xfId="0" applyFont="1" applyFill="1" applyBorder="1" applyAlignment="1">
      <alignment horizontal="left" vertical="top"/>
    </xf>
    <xf numFmtId="0" fontId="16" fillId="0" borderId="48" xfId="0" applyFont="1" applyFill="1" applyBorder="1" applyAlignment="1">
      <alignment horizontal="left" vertical="top"/>
    </xf>
    <xf numFmtId="0" fontId="16" fillId="0" borderId="29" xfId="0" applyFont="1" applyFill="1" applyBorder="1" applyAlignment="1">
      <alignment vertical="top" wrapText="1"/>
    </xf>
    <xf numFmtId="43" fontId="16" fillId="0" borderId="16" xfId="2" applyFont="1" applyFill="1" applyBorder="1" applyAlignment="1">
      <alignment horizontal="right" vertical="top"/>
    </xf>
    <xf numFmtId="0" fontId="16" fillId="0" borderId="47" xfId="0" applyFont="1" applyBorder="1" applyAlignment="1">
      <alignment horizontal="left" vertical="top"/>
    </xf>
    <xf numFmtId="0" fontId="16" fillId="0" borderId="17" xfId="0" quotePrefix="1" applyNumberFormat="1" applyFont="1" applyFill="1" applyBorder="1" applyAlignment="1">
      <alignment horizontal="right" vertical="top"/>
    </xf>
    <xf numFmtId="49" fontId="9" fillId="0" borderId="34" xfId="9" applyNumberFormat="1" applyFont="1" applyFill="1" applyBorder="1" applyAlignment="1">
      <alignment vertical="top" wrapText="1"/>
    </xf>
    <xf numFmtId="41" fontId="16" fillId="0" borderId="16" xfId="4" applyNumberFormat="1" applyFont="1" applyFill="1" applyBorder="1" applyAlignment="1">
      <alignment horizontal="right" vertical="top"/>
    </xf>
    <xf numFmtId="49" fontId="9" fillId="0" borderId="47" xfId="9" applyNumberFormat="1" applyFont="1" applyFill="1" applyBorder="1" applyAlignment="1">
      <alignment vertical="top" wrapText="1"/>
    </xf>
    <xf numFmtId="41" fontId="16" fillId="0" borderId="17" xfId="4" applyNumberFormat="1" applyFont="1" applyFill="1" applyBorder="1" applyAlignment="1">
      <alignment horizontal="right" vertical="top"/>
    </xf>
    <xf numFmtId="0" fontId="16" fillId="5" borderId="8" xfId="0" applyFont="1" applyFill="1" applyBorder="1" applyAlignment="1">
      <alignment horizontal="left" vertical="top"/>
    </xf>
    <xf numFmtId="188" fontId="16" fillId="0" borderId="9" xfId="0" applyNumberFormat="1" applyFont="1" applyFill="1" applyBorder="1" applyAlignment="1">
      <alignment horizontal="center" vertical="top"/>
    </xf>
    <xf numFmtId="49" fontId="9" fillId="0" borderId="10" xfId="9" applyNumberFormat="1" applyFont="1" applyFill="1" applyBorder="1" applyAlignment="1">
      <alignment vertical="top" wrapText="1"/>
    </xf>
    <xf numFmtId="43" fontId="16" fillId="0" borderId="4" xfId="2" applyFont="1" applyBorder="1" applyAlignment="1">
      <alignment horizontal="right" vertical="top"/>
    </xf>
    <xf numFmtId="41" fontId="16" fillId="0" borderId="4" xfId="4" applyNumberFormat="1" applyFont="1" applyFill="1" applyBorder="1" applyAlignment="1">
      <alignment horizontal="right" vertical="top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vertical="top" wrapText="1"/>
    </xf>
    <xf numFmtId="49" fontId="16" fillId="0" borderId="34" xfId="13" applyNumberFormat="1" applyFont="1" applyFill="1" applyBorder="1" applyAlignment="1">
      <alignment horizontal="left" vertical="top" wrapText="1"/>
    </xf>
    <xf numFmtId="41" fontId="16" fillId="0" borderId="16" xfId="2" applyNumberFormat="1" applyFont="1" applyFill="1" applyBorder="1" applyAlignment="1">
      <alignment horizontal="right" vertical="top"/>
    </xf>
    <xf numFmtId="49" fontId="15" fillId="0" borderId="47" xfId="13" applyNumberFormat="1" applyFont="1" applyFill="1" applyBorder="1" applyAlignment="1">
      <alignment horizontal="left" vertical="top" wrapText="1"/>
    </xf>
    <xf numFmtId="41" fontId="15" fillId="0" borderId="17" xfId="2" applyNumberFormat="1" applyFont="1" applyFill="1" applyBorder="1" applyAlignment="1">
      <alignment horizontal="right" vertical="top"/>
    </xf>
    <xf numFmtId="15" fontId="15" fillId="0" borderId="17" xfId="0" applyNumberFormat="1" applyFont="1" applyBorder="1" applyAlignment="1">
      <alignment horizontal="left" vertical="top" wrapText="1"/>
    </xf>
    <xf numFmtId="17" fontId="15" fillId="0" borderId="17" xfId="0" applyNumberFormat="1" applyFont="1" applyBorder="1" applyAlignment="1">
      <alignment horizontal="center" vertical="top"/>
    </xf>
    <xf numFmtId="0" fontId="15" fillId="5" borderId="17" xfId="14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 wrapText="1"/>
    </xf>
    <xf numFmtId="41" fontId="16" fillId="0" borderId="4" xfId="0" applyNumberFormat="1" applyFont="1" applyFill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41" fontId="15" fillId="0" borderId="29" xfId="11" applyNumberFormat="1" applyFont="1" applyFill="1" applyBorder="1" applyAlignment="1">
      <alignment horizontal="right" vertical="top"/>
    </xf>
    <xf numFmtId="0" fontId="16" fillId="0" borderId="17" xfId="0" quotePrefix="1" applyFont="1" applyBorder="1" applyAlignment="1">
      <alignment horizontal="center" vertical="top"/>
    </xf>
    <xf numFmtId="49" fontId="16" fillId="0" borderId="47" xfId="13" applyNumberFormat="1" applyFont="1" applyFill="1" applyBorder="1" applyAlignment="1">
      <alignment horizontal="left" vertical="top" wrapText="1"/>
    </xf>
    <xf numFmtId="3" fontId="16" fillId="0" borderId="17" xfId="0" applyNumberFormat="1" applyFont="1" applyFill="1" applyBorder="1" applyAlignment="1">
      <alignment horizontal="right" vertical="top" wrapText="1"/>
    </xf>
    <xf numFmtId="0" fontId="16" fillId="0" borderId="17" xfId="16" applyNumberFormat="1" applyFont="1" applyFill="1" applyBorder="1" applyAlignment="1">
      <alignment horizontal="right" vertical="top"/>
    </xf>
    <xf numFmtId="15" fontId="16" fillId="0" borderId="17" xfId="0" applyNumberFormat="1" applyFont="1" applyFill="1" applyBorder="1" applyAlignment="1">
      <alignment horizontal="left" vertical="top" wrapText="1"/>
    </xf>
    <xf numFmtId="49" fontId="16" fillId="0" borderId="48" xfId="13" applyNumberFormat="1" applyFont="1" applyFill="1" applyBorder="1" applyAlignment="1">
      <alignment horizontal="left" vertical="top" wrapText="1"/>
    </xf>
    <xf numFmtId="3" fontId="16" fillId="0" borderId="29" xfId="0" applyNumberFormat="1" applyFont="1" applyFill="1" applyBorder="1" applyAlignment="1">
      <alignment horizontal="right" vertical="top" wrapText="1"/>
    </xf>
    <xf numFmtId="0" fontId="16" fillId="0" borderId="29" xfId="16" applyNumberFormat="1" applyFont="1" applyFill="1" applyBorder="1" applyAlignment="1">
      <alignment horizontal="right" vertical="top"/>
    </xf>
    <xf numFmtId="15" fontId="16" fillId="0" borderId="29" xfId="0" applyNumberFormat="1" applyFont="1" applyFill="1" applyBorder="1" applyAlignment="1">
      <alignment horizontal="left" vertical="top" wrapText="1"/>
    </xf>
    <xf numFmtId="49" fontId="16" fillId="0" borderId="29" xfId="0" applyNumberFormat="1" applyFont="1" applyFill="1" applyBorder="1" applyAlignment="1">
      <alignment horizontal="center" vertical="top" wrapText="1"/>
    </xf>
    <xf numFmtId="0" fontId="16" fillId="5" borderId="29" xfId="14" applyNumberFormat="1" applyFont="1" applyFill="1" applyBorder="1" applyAlignment="1">
      <alignment horizontal="center" vertical="top"/>
    </xf>
    <xf numFmtId="3" fontId="16" fillId="0" borderId="16" xfId="0" applyNumberFormat="1" applyFont="1" applyFill="1" applyBorder="1" applyAlignment="1">
      <alignment horizontal="right" vertical="top" wrapText="1"/>
    </xf>
    <xf numFmtId="0" fontId="16" fillId="0" borderId="16" xfId="16" applyNumberFormat="1" applyFont="1" applyFill="1" applyBorder="1" applyAlignment="1">
      <alignment horizontal="right" vertical="top"/>
    </xf>
    <xf numFmtId="15" fontId="16" fillId="0" borderId="16" xfId="0" applyNumberFormat="1" applyFont="1" applyFill="1" applyBorder="1" applyAlignment="1">
      <alignment horizontal="left" vertical="top" wrapText="1"/>
    </xf>
    <xf numFmtId="188" fontId="16" fillId="0" borderId="9" xfId="0" applyNumberFormat="1" applyFont="1" applyFill="1" applyBorder="1" applyAlignment="1">
      <alignment horizontal="center" vertical="top" wrapText="1"/>
    </xf>
    <xf numFmtId="49" fontId="16" fillId="0" borderId="10" xfId="13" applyNumberFormat="1" applyFont="1" applyFill="1" applyBorder="1" applyAlignment="1">
      <alignment horizontal="left" vertical="top" wrapText="1"/>
    </xf>
    <xf numFmtId="0" fontId="16" fillId="0" borderId="4" xfId="16" applyNumberFormat="1" applyFont="1" applyFill="1" applyBorder="1" applyAlignment="1">
      <alignment horizontal="right" vertical="top"/>
    </xf>
    <xf numFmtId="15" fontId="16" fillId="0" borderId="4" xfId="0" applyNumberFormat="1" applyFont="1" applyFill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vertical="top"/>
    </xf>
    <xf numFmtId="0" fontId="16" fillId="5" borderId="4" xfId="14" applyNumberFormat="1" applyFont="1" applyFill="1" applyBorder="1" applyAlignment="1">
      <alignment horizontal="center" vertical="top"/>
    </xf>
    <xf numFmtId="43" fontId="16" fillId="0" borderId="17" xfId="2" applyFont="1" applyFill="1" applyBorder="1" applyAlignment="1">
      <alignment horizontal="right" vertical="top"/>
    </xf>
    <xf numFmtId="49" fontId="16" fillId="0" borderId="48" xfId="0" applyNumberFormat="1" applyFont="1" applyBorder="1" applyAlignment="1">
      <alignment vertical="top" wrapText="1"/>
    </xf>
    <xf numFmtId="43" fontId="16" fillId="0" borderId="29" xfId="2" applyFont="1" applyFill="1" applyBorder="1" applyAlignment="1">
      <alignment horizontal="right" vertical="top"/>
    </xf>
    <xf numFmtId="15" fontId="16" fillId="0" borderId="29" xfId="0" applyNumberFormat="1" applyFont="1" applyBorder="1" applyAlignment="1">
      <alignment horizontal="left" vertical="top" wrapText="1"/>
    </xf>
    <xf numFmtId="0" fontId="16" fillId="5" borderId="26" xfId="0" applyFont="1" applyFill="1" applyBorder="1" applyAlignment="1">
      <alignment vertical="top"/>
    </xf>
    <xf numFmtId="0" fontId="16" fillId="5" borderId="40" xfId="0" applyFont="1" applyFill="1" applyBorder="1" applyAlignment="1">
      <alignment horizontal="left" vertical="top"/>
    </xf>
    <xf numFmtId="49" fontId="16" fillId="0" borderId="41" xfId="0" applyNumberFormat="1" applyFont="1" applyBorder="1" applyAlignment="1">
      <alignment vertical="top" wrapText="1"/>
    </xf>
    <xf numFmtId="3" fontId="16" fillId="0" borderId="26" xfId="0" applyNumberFormat="1" applyFont="1" applyFill="1" applyBorder="1" applyAlignment="1">
      <alignment horizontal="right" vertical="top" wrapText="1"/>
    </xf>
    <xf numFmtId="0" fontId="16" fillId="0" borderId="26" xfId="0" applyFont="1" applyBorder="1" applyAlignment="1">
      <alignment horizontal="right" vertical="top" wrapText="1"/>
    </xf>
    <xf numFmtId="43" fontId="16" fillId="0" borderId="26" xfId="2" applyFont="1" applyFill="1" applyBorder="1" applyAlignment="1">
      <alignment horizontal="right" vertical="top"/>
    </xf>
    <xf numFmtId="0" fontId="16" fillId="0" borderId="26" xfId="16" applyNumberFormat="1" applyFont="1" applyFill="1" applyBorder="1" applyAlignment="1">
      <alignment horizontal="right" vertical="top"/>
    </xf>
    <xf numFmtId="15" fontId="16" fillId="0" borderId="26" xfId="0" applyNumberFormat="1" applyFont="1" applyBorder="1" applyAlignment="1">
      <alignment horizontal="left" vertical="top" wrapText="1"/>
    </xf>
    <xf numFmtId="0" fontId="16" fillId="5" borderId="26" xfId="14" applyNumberFormat="1" applyFont="1" applyFill="1" applyBorder="1" applyAlignment="1">
      <alignment horizontal="center" vertical="top"/>
    </xf>
    <xf numFmtId="0" fontId="16" fillId="0" borderId="26" xfId="0" applyFont="1" applyBorder="1" applyAlignment="1">
      <alignment vertical="top" wrapText="1"/>
    </xf>
    <xf numFmtId="43" fontId="16" fillId="0" borderId="16" xfId="11" applyFont="1" applyFill="1" applyBorder="1" applyAlignment="1">
      <alignment horizontal="right" vertical="top"/>
    </xf>
    <xf numFmtId="43" fontId="16" fillId="0" borderId="17" xfId="11" applyFont="1" applyFill="1" applyBorder="1" applyAlignment="1">
      <alignment horizontal="right" vertical="top"/>
    </xf>
    <xf numFmtId="49" fontId="16" fillId="0" borderId="33" xfId="9" applyNumberFormat="1" applyFont="1" applyFill="1" applyBorder="1" applyAlignment="1">
      <alignment vertical="top" wrapText="1"/>
    </xf>
    <xf numFmtId="49" fontId="16" fillId="0" borderId="16" xfId="0" applyNumberFormat="1" applyFont="1" applyBorder="1" applyAlignment="1">
      <alignment vertical="top"/>
    </xf>
    <xf numFmtId="49" fontId="16" fillId="0" borderId="53" xfId="9" applyNumberFormat="1" applyFont="1" applyFill="1" applyBorder="1" applyAlignment="1">
      <alignment vertical="top" wrapText="1"/>
    </xf>
    <xf numFmtId="49" fontId="16" fillId="0" borderId="1" xfId="0" applyNumberFormat="1" applyFont="1" applyBorder="1" applyAlignment="1">
      <alignment vertical="top"/>
    </xf>
    <xf numFmtId="49" fontId="16" fillId="0" borderId="32" xfId="9" applyNumberFormat="1" applyFont="1" applyFill="1" applyBorder="1" applyAlignment="1">
      <alignment vertical="top" wrapText="1"/>
    </xf>
    <xf numFmtId="43" fontId="16" fillId="0" borderId="29" xfId="2" applyFont="1" applyBorder="1" applyAlignment="1">
      <alignment horizontal="right" vertical="top"/>
    </xf>
    <xf numFmtId="49" fontId="16" fillId="0" borderId="29" xfId="0" applyNumberFormat="1" applyFont="1" applyBorder="1" applyAlignment="1">
      <alignment vertical="top"/>
    </xf>
    <xf numFmtId="49" fontId="16" fillId="0" borderId="9" xfId="9" applyNumberFormat="1" applyFont="1" applyFill="1" applyBorder="1" applyAlignment="1">
      <alignment vertical="top" wrapText="1"/>
    </xf>
    <xf numFmtId="49" fontId="16" fillId="0" borderId="4" xfId="0" applyNumberFormat="1" applyFont="1" applyBorder="1" applyAlignment="1">
      <alignment vertical="top"/>
    </xf>
    <xf numFmtId="188" fontId="15" fillId="0" borderId="0" xfId="0" applyNumberFormat="1" applyFont="1" applyBorder="1" applyAlignment="1">
      <alignment horizontal="center" vertical="top" wrapText="1"/>
    </xf>
    <xf numFmtId="43" fontId="15" fillId="0" borderId="26" xfId="2" applyFont="1" applyBorder="1" applyAlignment="1">
      <alignment horizontal="right" vertical="top"/>
    </xf>
    <xf numFmtId="41" fontId="16" fillId="0" borderId="3" xfId="4" applyNumberFormat="1" applyFont="1" applyFill="1" applyBorder="1" applyAlignment="1">
      <alignment horizontal="right" vertical="top" wrapText="1"/>
    </xf>
    <xf numFmtId="189" fontId="16" fillId="0" borderId="3" xfId="2" applyNumberFormat="1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43" fontId="16" fillId="0" borderId="3" xfId="2" applyFont="1" applyBorder="1" applyAlignment="1">
      <alignment horizontal="right" vertical="top"/>
    </xf>
    <xf numFmtId="17" fontId="16" fillId="0" borderId="3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right" vertical="top"/>
    </xf>
    <xf numFmtId="49" fontId="16" fillId="0" borderId="34" xfId="9" applyNumberFormat="1" applyFont="1" applyFill="1" applyBorder="1" applyAlignment="1">
      <alignment horizontal="left" vertical="top"/>
    </xf>
    <xf numFmtId="43" fontId="15" fillId="0" borderId="16" xfId="2" applyFont="1" applyBorder="1" applyAlignment="1">
      <alignment horizontal="right" vertical="top"/>
    </xf>
    <xf numFmtId="49" fontId="16" fillId="0" borderId="47" xfId="9" applyNumberFormat="1" applyFont="1" applyFill="1" applyBorder="1" applyAlignment="1">
      <alignment horizontal="left" vertical="top"/>
    </xf>
    <xf numFmtId="49" fontId="16" fillId="0" borderId="34" xfId="4" applyNumberFormat="1" applyFont="1" applyFill="1" applyBorder="1" applyAlignment="1">
      <alignment vertical="top" wrapText="1"/>
    </xf>
    <xf numFmtId="41" fontId="9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41" fontId="5" fillId="0" borderId="16" xfId="0" applyNumberFormat="1" applyFont="1" applyBorder="1" applyAlignment="1">
      <alignment horizontal="right" vertical="top"/>
    </xf>
    <xf numFmtId="0" fontId="15" fillId="6" borderId="16" xfId="0" applyFont="1" applyFill="1" applyBorder="1" applyAlignment="1">
      <alignment vertical="top" wrapText="1"/>
    </xf>
    <xf numFmtId="41" fontId="15" fillId="0" borderId="16" xfId="0" applyNumberFormat="1" applyFont="1" applyBorder="1" applyAlignment="1">
      <alignment vertical="top" wrapText="1"/>
    </xf>
    <xf numFmtId="49" fontId="16" fillId="0" borderId="47" xfId="4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right" vertical="top"/>
    </xf>
    <xf numFmtId="41" fontId="5" fillId="0" borderId="17" xfId="0" applyNumberFormat="1" applyFont="1" applyBorder="1" applyAlignment="1">
      <alignment horizontal="right" vertical="top"/>
    </xf>
    <xf numFmtId="0" fontId="15" fillId="6" borderId="17" xfId="0" applyFont="1" applyFill="1" applyBorder="1" applyAlignment="1">
      <alignment vertical="top" wrapText="1"/>
    </xf>
    <xf numFmtId="41" fontId="15" fillId="0" borderId="17" xfId="0" applyNumberFormat="1" applyFont="1" applyBorder="1" applyAlignment="1">
      <alignment vertical="top" wrapText="1"/>
    </xf>
    <xf numFmtId="41" fontId="9" fillId="0" borderId="16" xfId="4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 vertical="top" wrapText="1"/>
    </xf>
    <xf numFmtId="41" fontId="9" fillId="0" borderId="17" xfId="4" applyNumberFormat="1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center" vertical="top" wrapText="1"/>
    </xf>
    <xf numFmtId="43" fontId="15" fillId="0" borderId="4" xfId="2" applyFont="1" applyBorder="1" applyAlignment="1">
      <alignment horizontal="right" vertical="top" wrapText="1"/>
    </xf>
    <xf numFmtId="0" fontId="18" fillId="4" borderId="2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top" wrapText="1"/>
    </xf>
    <xf numFmtId="0" fontId="18" fillId="11" borderId="2" xfId="0" applyFont="1" applyFill="1" applyBorder="1" applyAlignment="1">
      <alignment horizontal="center" vertical="top" wrapText="1"/>
    </xf>
    <xf numFmtId="0" fontId="15" fillId="11" borderId="0" xfId="0" applyFont="1" applyFill="1" applyAlignment="1">
      <alignment vertical="top"/>
    </xf>
    <xf numFmtId="0" fontId="18" fillId="11" borderId="4" xfId="0" applyFont="1" applyFill="1" applyBorder="1" applyAlignment="1">
      <alignment horizontal="center" vertical="top" wrapText="1"/>
    </xf>
    <xf numFmtId="0" fontId="15" fillId="11" borderId="4" xfId="0" applyFont="1" applyFill="1" applyBorder="1" applyAlignment="1">
      <alignment horizontal="left" wrapText="1"/>
    </xf>
    <xf numFmtId="0" fontId="18" fillId="12" borderId="4" xfId="0" applyFont="1" applyFill="1" applyBorder="1" applyAlignment="1">
      <alignment horizontal="center" vertical="top" wrapText="1"/>
    </xf>
    <xf numFmtId="0" fontId="18" fillId="13" borderId="15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left" wrapText="1"/>
    </xf>
    <xf numFmtId="41" fontId="18" fillId="7" borderId="1" xfId="0" applyNumberFormat="1" applyFont="1" applyFill="1" applyBorder="1" applyAlignment="1">
      <alignment vertical="top"/>
    </xf>
    <xf numFmtId="0" fontId="15" fillId="7" borderId="0" xfId="0" applyFont="1" applyFill="1" applyAlignment="1">
      <alignment vertical="top"/>
    </xf>
    <xf numFmtId="0" fontId="15" fillId="5" borderId="10" xfId="0" applyFont="1" applyFill="1" applyBorder="1" applyAlignment="1">
      <alignment horizontal="left" vertical="top" wrapText="1"/>
    </xf>
    <xf numFmtId="41" fontId="15" fillId="5" borderId="4" xfId="11" applyNumberFormat="1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vertical="top"/>
    </xf>
    <xf numFmtId="17" fontId="15" fillId="7" borderId="1" xfId="0" applyNumberFormat="1" applyFont="1" applyFill="1" applyBorder="1" applyAlignment="1">
      <alignment horizontal="center" vertical="top" wrapText="1"/>
    </xf>
    <xf numFmtId="41" fontId="15" fillId="7" borderId="1" xfId="0" applyNumberFormat="1" applyFont="1" applyFill="1" applyBorder="1" applyAlignment="1">
      <alignment vertical="top"/>
    </xf>
    <xf numFmtId="0" fontId="15" fillId="0" borderId="1" xfId="0" quotePrefix="1" applyNumberFormat="1" applyFont="1" applyBorder="1" applyAlignment="1">
      <alignment horizontal="center" vertical="top"/>
    </xf>
    <xf numFmtId="0" fontId="18" fillId="12" borderId="15" xfId="0" applyFont="1" applyFill="1" applyBorder="1" applyAlignment="1">
      <alignment horizontal="left" vertical="top"/>
    </xf>
    <xf numFmtId="41" fontId="18" fillId="12" borderId="1" xfId="0" applyNumberFormat="1" applyFont="1" applyFill="1" applyBorder="1" applyAlignment="1">
      <alignment horizontal="left" vertical="top"/>
    </xf>
    <xf numFmtId="41" fontId="15" fillId="12" borderId="1" xfId="0" applyNumberFormat="1" applyFont="1" applyFill="1" applyBorder="1" applyAlignment="1">
      <alignment horizontal="right" vertical="top"/>
    </xf>
    <xf numFmtId="0" fontId="18" fillId="12" borderId="1" xfId="0" applyFont="1" applyFill="1" applyBorder="1" applyAlignment="1">
      <alignment horizontal="left" vertical="top"/>
    </xf>
    <xf numFmtId="0" fontId="18" fillId="12" borderId="1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horizontal="left" vertical="top" wrapText="1"/>
    </xf>
    <xf numFmtId="0" fontId="18" fillId="12" borderId="1" xfId="0" applyFont="1" applyFill="1" applyBorder="1" applyAlignment="1">
      <alignment horizontal="center" vertical="top"/>
    </xf>
    <xf numFmtId="0" fontId="18" fillId="13" borderId="1" xfId="0" applyFont="1" applyFill="1" applyBorder="1" applyAlignment="1">
      <alignment horizontal="left" vertical="top"/>
    </xf>
    <xf numFmtId="0" fontId="18" fillId="13" borderId="1" xfId="0" applyFont="1" applyFill="1" applyBorder="1" applyAlignment="1">
      <alignment horizontal="left" vertical="top" wrapText="1"/>
    </xf>
    <xf numFmtId="17" fontId="18" fillId="13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right" vertical="top"/>
    </xf>
    <xf numFmtId="41" fontId="18" fillId="0" borderId="1" xfId="0" applyNumberFormat="1" applyFont="1" applyBorder="1"/>
    <xf numFmtId="189" fontId="16" fillId="0" borderId="16" xfId="2" applyNumberFormat="1" applyFont="1" applyBorder="1" applyAlignment="1">
      <alignment vertical="top"/>
    </xf>
    <xf numFmtId="189" fontId="16" fillId="0" borderId="17" xfId="2" applyNumberFormat="1" applyFont="1" applyBorder="1" applyAlignment="1">
      <alignment vertical="top"/>
    </xf>
    <xf numFmtId="41" fontId="18" fillId="17" borderId="1" xfId="0" applyNumberFormat="1" applyFont="1" applyFill="1" applyBorder="1" applyAlignment="1">
      <alignment horizontal="right" vertical="top"/>
    </xf>
    <xf numFmtId="0" fontId="18" fillId="17" borderId="1" xfId="0" applyFont="1" applyFill="1" applyBorder="1" applyAlignment="1">
      <alignment horizontal="center" vertical="top" wrapText="1"/>
    </xf>
    <xf numFmtId="0" fontId="18" fillId="17" borderId="1" xfId="0" applyFont="1" applyFill="1" applyBorder="1" applyAlignment="1">
      <alignment horizontal="left" wrapText="1"/>
    </xf>
    <xf numFmtId="0" fontId="18" fillId="17" borderId="1" xfId="0" applyFont="1" applyFill="1" applyBorder="1" applyAlignment="1">
      <alignment horizontal="left" vertical="top"/>
    </xf>
    <xf numFmtId="0" fontId="20" fillId="5" borderId="1" xfId="0" applyFont="1" applyFill="1" applyBorder="1" applyAlignment="1">
      <alignment vertical="top"/>
    </xf>
    <xf numFmtId="0" fontId="20" fillId="5" borderId="14" xfId="0" applyFont="1" applyFill="1" applyBorder="1" applyAlignment="1">
      <alignment horizontal="center" vertical="top"/>
    </xf>
    <xf numFmtId="49" fontId="25" fillId="0" borderId="13" xfId="9" applyNumberFormat="1" applyFont="1" applyFill="1" applyBorder="1" applyAlignment="1">
      <alignment vertical="top" wrapText="1"/>
    </xf>
    <xf numFmtId="189" fontId="25" fillId="0" borderId="1" xfId="2" applyNumberFormat="1" applyFont="1" applyBorder="1" applyAlignment="1">
      <alignment vertical="top"/>
    </xf>
    <xf numFmtId="41" fontId="25" fillId="0" borderId="1" xfId="0" applyNumberFormat="1" applyFont="1" applyBorder="1" applyAlignment="1">
      <alignment vertical="top"/>
    </xf>
    <xf numFmtId="189" fontId="25" fillId="0" borderId="1" xfId="2" applyNumberFormat="1" applyFont="1" applyBorder="1" applyAlignment="1">
      <alignment horizontal="right" vertical="top"/>
    </xf>
    <xf numFmtId="0" fontId="25" fillId="0" borderId="1" xfId="0" applyFont="1" applyBorder="1" applyAlignment="1">
      <alignment vertical="top" wrapText="1"/>
    </xf>
    <xf numFmtId="0" fontId="20" fillId="5" borderId="0" xfId="0" applyFont="1" applyFill="1" applyAlignment="1">
      <alignment vertical="top"/>
    </xf>
    <xf numFmtId="0" fontId="18" fillId="5" borderId="16" xfId="0" applyFont="1" applyFill="1" applyBorder="1" applyAlignment="1">
      <alignment vertical="top"/>
    </xf>
    <xf numFmtId="0" fontId="18" fillId="5" borderId="33" xfId="0" applyFont="1" applyFill="1" applyBorder="1" applyAlignment="1">
      <alignment horizontal="center" vertical="top"/>
    </xf>
    <xf numFmtId="41" fontId="16" fillId="5" borderId="16" xfId="0" applyNumberFormat="1" applyFont="1" applyFill="1" applyBorder="1" applyAlignment="1">
      <alignment horizontal="center" vertical="top"/>
    </xf>
    <xf numFmtId="189" fontId="15" fillId="0" borderId="16" xfId="2" applyNumberFormat="1" applyFont="1" applyBorder="1" applyAlignment="1">
      <alignment vertical="top"/>
    </xf>
    <xf numFmtId="41" fontId="15" fillId="0" borderId="16" xfId="0" applyNumberFormat="1" applyFont="1" applyFill="1" applyBorder="1" applyAlignment="1">
      <alignment vertical="top"/>
    </xf>
    <xf numFmtId="0" fontId="18" fillId="5" borderId="17" xfId="0" applyFont="1" applyFill="1" applyBorder="1" applyAlignment="1">
      <alignment vertical="top"/>
    </xf>
    <xf numFmtId="0" fontId="18" fillId="5" borderId="53" xfId="0" applyFont="1" applyFill="1" applyBorder="1" applyAlignment="1">
      <alignment horizontal="center" vertical="top"/>
    </xf>
    <xf numFmtId="41" fontId="16" fillId="5" borderId="17" xfId="0" applyNumberFormat="1" applyFont="1" applyFill="1" applyBorder="1" applyAlignment="1">
      <alignment horizontal="center" vertical="top"/>
    </xf>
    <xf numFmtId="189" fontId="15" fillId="0" borderId="17" xfId="2" applyNumberFormat="1" applyFont="1" applyBorder="1" applyAlignment="1">
      <alignment vertical="top"/>
    </xf>
    <xf numFmtId="41" fontId="15" fillId="0" borderId="17" xfId="0" applyNumberFormat="1" applyFont="1" applyFill="1" applyBorder="1" applyAlignment="1">
      <alignment vertical="top"/>
    </xf>
    <xf numFmtId="0" fontId="18" fillId="5" borderId="29" xfId="0" applyFont="1" applyFill="1" applyBorder="1" applyAlignment="1">
      <alignment vertical="top"/>
    </xf>
    <xf numFmtId="0" fontId="18" fillId="5" borderId="32" xfId="0" applyFont="1" applyFill="1" applyBorder="1" applyAlignment="1">
      <alignment horizontal="center" vertical="top"/>
    </xf>
    <xf numFmtId="41" fontId="16" fillId="5" borderId="29" xfId="0" applyNumberFormat="1" applyFont="1" applyFill="1" applyBorder="1" applyAlignment="1">
      <alignment horizontal="center" vertical="top"/>
    </xf>
    <xf numFmtId="189" fontId="15" fillId="0" borderId="29" xfId="2" applyNumberFormat="1" applyFont="1" applyBorder="1" applyAlignment="1">
      <alignment vertical="top"/>
    </xf>
    <xf numFmtId="41" fontId="15" fillId="0" borderId="29" xfId="0" applyNumberFormat="1" applyFont="1" applyFill="1" applyBorder="1" applyAlignment="1">
      <alignment vertical="top"/>
    </xf>
    <xf numFmtId="17" fontId="15" fillId="0" borderId="29" xfId="0" applyNumberFormat="1" applyFont="1" applyBorder="1" applyAlignment="1">
      <alignment horizontal="center" vertical="top" wrapText="1"/>
    </xf>
    <xf numFmtId="49" fontId="16" fillId="5" borderId="47" xfId="0" applyNumberFormat="1" applyFont="1" applyFill="1" applyBorder="1" applyAlignment="1">
      <alignment vertical="top" wrapText="1"/>
    </xf>
    <xf numFmtId="41" fontId="16" fillId="5" borderId="17" xfId="0" applyNumberFormat="1" applyFont="1" applyFill="1" applyBorder="1" applyAlignment="1">
      <alignment horizontal="center" vertical="top" wrapText="1"/>
    </xf>
    <xf numFmtId="41" fontId="15" fillId="5" borderId="17" xfId="0" applyNumberFormat="1" applyFont="1" applyFill="1" applyBorder="1" applyAlignment="1">
      <alignment vertical="top" wrapText="1"/>
    </xf>
    <xf numFmtId="0" fontId="15" fillId="5" borderId="17" xfId="0" applyFont="1" applyFill="1" applyBorder="1" applyAlignment="1">
      <alignment horizontal="right" vertical="top" wrapText="1"/>
    </xf>
    <xf numFmtId="188" fontId="16" fillId="5" borderId="54" xfId="0" applyNumberFormat="1" applyFont="1" applyFill="1" applyBorder="1" applyAlignment="1">
      <alignment horizontal="center" vertical="top" wrapText="1"/>
    </xf>
    <xf numFmtId="49" fontId="16" fillId="5" borderId="45" xfId="0" applyNumberFormat="1" applyFont="1" applyFill="1" applyBorder="1" applyAlignment="1">
      <alignment vertical="top" wrapText="1"/>
    </xf>
    <xf numFmtId="41" fontId="16" fillId="5" borderId="44" xfId="0" applyNumberFormat="1" applyFont="1" applyFill="1" applyBorder="1" applyAlignment="1">
      <alignment horizontal="center" vertical="top" wrapText="1"/>
    </xf>
    <xf numFmtId="0" fontId="16" fillId="0" borderId="44" xfId="0" applyFont="1" applyBorder="1" applyAlignment="1">
      <alignment horizontal="left" vertical="top" wrapText="1"/>
    </xf>
    <xf numFmtId="17" fontId="15" fillId="5" borderId="44" xfId="0" applyNumberFormat="1" applyFont="1" applyFill="1" applyBorder="1" applyAlignment="1">
      <alignment horizontal="center" vertical="top" wrapText="1"/>
    </xf>
    <xf numFmtId="41" fontId="16" fillId="5" borderId="16" xfId="0" applyNumberFormat="1" applyFont="1" applyFill="1" applyBorder="1" applyAlignment="1">
      <alignment horizontal="center" vertical="top" wrapText="1"/>
    </xf>
    <xf numFmtId="41" fontId="15" fillId="5" borderId="16" xfId="0" applyNumberFormat="1" applyFont="1" applyFill="1" applyBorder="1" applyAlignment="1">
      <alignment vertical="top" wrapText="1"/>
    </xf>
    <xf numFmtId="0" fontId="15" fillId="5" borderId="16" xfId="0" applyFont="1" applyFill="1" applyBorder="1" applyAlignment="1">
      <alignment horizontal="right" vertical="top" wrapText="1"/>
    </xf>
    <xf numFmtId="17" fontId="15" fillId="5" borderId="16" xfId="0" applyNumberFormat="1" applyFont="1" applyFill="1" applyBorder="1" applyAlignment="1">
      <alignment horizontal="center" vertical="top" wrapText="1"/>
    </xf>
    <xf numFmtId="0" fontId="15" fillId="5" borderId="16" xfId="0" applyFont="1" applyFill="1" applyBorder="1" applyAlignment="1">
      <alignment vertical="top" wrapText="1"/>
    </xf>
    <xf numFmtId="188" fontId="16" fillId="5" borderId="32" xfId="0" applyNumberFormat="1" applyFont="1" applyFill="1" applyBorder="1" applyAlignment="1">
      <alignment horizontal="center" vertical="top" wrapText="1"/>
    </xf>
    <xf numFmtId="49" fontId="16" fillId="5" borderId="48" xfId="0" applyNumberFormat="1" applyFont="1" applyFill="1" applyBorder="1" applyAlignment="1">
      <alignment vertical="top" wrapText="1"/>
    </xf>
    <xf numFmtId="41" fontId="16" fillId="5" borderId="29" xfId="0" applyNumberFormat="1" applyFont="1" applyFill="1" applyBorder="1" applyAlignment="1">
      <alignment horizontal="center" vertical="top" wrapText="1"/>
    </xf>
    <xf numFmtId="41" fontId="15" fillId="5" borderId="29" xfId="0" applyNumberFormat="1" applyFont="1" applyFill="1" applyBorder="1" applyAlignment="1">
      <alignment vertical="top" wrapText="1"/>
    </xf>
    <xf numFmtId="195" fontId="15" fillId="0" borderId="29" xfId="2" applyNumberFormat="1" applyFont="1" applyBorder="1" applyAlignment="1">
      <alignment horizontal="right" vertical="top"/>
    </xf>
    <xf numFmtId="0" fontId="15" fillId="5" borderId="29" xfId="0" applyFont="1" applyFill="1" applyBorder="1" applyAlignment="1">
      <alignment horizontal="right" vertical="top" wrapText="1"/>
    </xf>
    <xf numFmtId="17" fontId="15" fillId="5" borderId="29" xfId="0" applyNumberFormat="1" applyFont="1" applyFill="1" applyBorder="1" applyAlignment="1">
      <alignment horizontal="center" vertical="top" wrapText="1"/>
    </xf>
    <xf numFmtId="0" fontId="15" fillId="5" borderId="29" xfId="0" applyFont="1" applyFill="1" applyBorder="1" applyAlignment="1">
      <alignment vertical="top" wrapText="1"/>
    </xf>
    <xf numFmtId="0" fontId="15" fillId="5" borderId="33" xfId="0" applyFont="1" applyFill="1" applyBorder="1" applyAlignment="1">
      <alignment vertical="top" wrapText="1"/>
    </xf>
    <xf numFmtId="49" fontId="16" fillId="5" borderId="41" xfId="0" applyNumberFormat="1" applyFont="1" applyFill="1" applyBorder="1" applyAlignment="1">
      <alignment vertical="top" wrapText="1"/>
    </xf>
    <xf numFmtId="41" fontId="16" fillId="5" borderId="26" xfId="0" applyNumberFormat="1" applyFont="1" applyFill="1" applyBorder="1" applyAlignment="1">
      <alignment horizontal="center" vertical="top" wrapText="1"/>
    </xf>
    <xf numFmtId="41" fontId="15" fillId="5" borderId="26" xfId="0" applyNumberFormat="1" applyFont="1" applyFill="1" applyBorder="1" applyAlignment="1">
      <alignment vertical="top" wrapText="1"/>
    </xf>
    <xf numFmtId="195" fontId="15" fillId="0" borderId="26" xfId="2" applyNumberFormat="1" applyFont="1" applyBorder="1" applyAlignment="1">
      <alignment horizontal="right" vertical="top"/>
    </xf>
    <xf numFmtId="0" fontId="15" fillId="5" borderId="26" xfId="0" applyFont="1" applyFill="1" applyBorder="1" applyAlignment="1">
      <alignment horizontal="right" vertical="top" wrapText="1"/>
    </xf>
    <xf numFmtId="17" fontId="15" fillId="5" borderId="26" xfId="0" applyNumberFormat="1" applyFont="1" applyFill="1" applyBorder="1" applyAlignment="1">
      <alignment horizontal="center" vertical="top" wrapText="1"/>
    </xf>
    <xf numFmtId="0" fontId="15" fillId="5" borderId="26" xfId="0" applyFont="1" applyFill="1" applyBorder="1" applyAlignment="1">
      <alignment vertical="top" wrapText="1"/>
    </xf>
    <xf numFmtId="0" fontId="19" fillId="5" borderId="16" xfId="0" applyFont="1" applyFill="1" applyBorder="1" applyAlignment="1">
      <alignment vertical="top"/>
    </xf>
    <xf numFmtId="0" fontId="19" fillId="5" borderId="33" xfId="0" applyFont="1" applyFill="1" applyBorder="1" applyAlignment="1">
      <alignment horizontal="center" vertical="top"/>
    </xf>
    <xf numFmtId="195" fontId="16" fillId="0" borderId="16" xfId="2" applyNumberFormat="1" applyFont="1" applyBorder="1" applyAlignment="1">
      <alignment vertical="top"/>
    </xf>
    <xf numFmtId="49" fontId="16" fillId="0" borderId="16" xfId="0" quotePrefix="1" applyNumberFormat="1" applyFont="1" applyBorder="1" applyAlignment="1">
      <alignment horizontal="center" vertical="top"/>
    </xf>
    <xf numFmtId="0" fontId="19" fillId="5" borderId="0" xfId="0" applyFont="1" applyFill="1" applyAlignment="1">
      <alignment vertical="top"/>
    </xf>
    <xf numFmtId="0" fontId="19" fillId="5" borderId="17" xfId="0" applyFont="1" applyFill="1" applyBorder="1" applyAlignment="1">
      <alignment vertical="top"/>
    </xf>
    <xf numFmtId="0" fontId="19" fillId="5" borderId="53" xfId="0" applyFont="1" applyFill="1" applyBorder="1" applyAlignment="1">
      <alignment horizontal="center" vertical="top"/>
    </xf>
    <xf numFmtId="195" fontId="16" fillId="0" borderId="17" xfId="2" applyNumberFormat="1" applyFont="1" applyBorder="1" applyAlignment="1">
      <alignment vertical="top"/>
    </xf>
    <xf numFmtId="49" fontId="16" fillId="0" borderId="17" xfId="0" quotePrefix="1" applyNumberFormat="1" applyFont="1" applyBorder="1" applyAlignment="1">
      <alignment horizontal="center" vertical="top"/>
    </xf>
    <xf numFmtId="0" fontId="19" fillId="5" borderId="32" xfId="0" applyFont="1" applyFill="1" applyBorder="1" applyAlignment="1">
      <alignment horizontal="center" vertical="top"/>
    </xf>
    <xf numFmtId="195" fontId="16" fillId="0" borderId="29" xfId="2" applyNumberFormat="1" applyFont="1" applyBorder="1" applyAlignment="1">
      <alignment vertical="top"/>
    </xf>
    <xf numFmtId="189" fontId="16" fillId="0" borderId="29" xfId="2" applyNumberFormat="1" applyFont="1" applyBorder="1" applyAlignment="1">
      <alignment vertical="top"/>
    </xf>
    <xf numFmtId="49" fontId="16" fillId="0" borderId="29" xfId="0" quotePrefix="1" applyNumberFormat="1" applyFont="1" applyBorder="1" applyAlignment="1">
      <alignment horizontal="center" vertical="top"/>
    </xf>
    <xf numFmtId="0" fontId="16" fillId="0" borderId="26" xfId="0" applyFont="1" applyFill="1" applyBorder="1" applyAlignment="1">
      <alignment horizontal="right" vertical="top"/>
    </xf>
    <xf numFmtId="190" fontId="16" fillId="0" borderId="17" xfId="2" applyNumberFormat="1" applyFont="1" applyBorder="1" applyAlignment="1">
      <alignment horizontal="center" vertical="top" wrapText="1"/>
    </xf>
    <xf numFmtId="189" fontId="16" fillId="5" borderId="17" xfId="2" applyNumberFormat="1" applyFont="1" applyFill="1" applyBorder="1" applyAlignment="1">
      <alignment vertical="top"/>
    </xf>
    <xf numFmtId="49" fontId="16" fillId="5" borderId="17" xfId="0" applyNumberFormat="1" applyFont="1" applyFill="1" applyBorder="1" applyAlignment="1">
      <alignment horizontal="left" vertical="top" wrapText="1"/>
    </xf>
    <xf numFmtId="49" fontId="16" fillId="5" borderId="47" xfId="0" applyNumberFormat="1" applyFont="1" applyFill="1" applyBorder="1" applyAlignment="1">
      <alignment horizontal="left" vertical="top" wrapText="1"/>
    </xf>
    <xf numFmtId="190" fontId="16" fillId="0" borderId="29" xfId="2" applyNumberFormat="1" applyFont="1" applyBorder="1" applyAlignment="1">
      <alignment horizontal="center" vertical="top" wrapText="1"/>
    </xf>
    <xf numFmtId="189" fontId="16" fillId="5" borderId="29" xfId="2" applyNumberFormat="1" applyFont="1" applyFill="1" applyBorder="1" applyAlignment="1">
      <alignment vertical="top"/>
    </xf>
    <xf numFmtId="49" fontId="16" fillId="5" borderId="29" xfId="0" applyNumberFormat="1" applyFont="1" applyFill="1" applyBorder="1" applyAlignment="1">
      <alignment horizontal="left" vertical="top" wrapText="1"/>
    </xf>
    <xf numFmtId="49" fontId="16" fillId="5" borderId="48" xfId="0" applyNumberFormat="1" applyFont="1" applyFill="1" applyBorder="1" applyAlignment="1">
      <alignment horizontal="left" vertical="top" wrapText="1"/>
    </xf>
    <xf numFmtId="190" fontId="16" fillId="0" borderId="16" xfId="2" applyNumberFormat="1" applyFont="1" applyBorder="1" applyAlignment="1">
      <alignment horizontal="center" vertical="top" wrapText="1"/>
    </xf>
    <xf numFmtId="189" fontId="16" fillId="5" borderId="16" xfId="2" applyNumberFormat="1" applyFont="1" applyFill="1" applyBorder="1" applyAlignment="1">
      <alignment vertical="top"/>
    </xf>
    <xf numFmtId="49" fontId="16" fillId="5" borderId="16" xfId="0" applyNumberFormat="1" applyFont="1" applyFill="1" applyBorder="1" applyAlignment="1">
      <alignment horizontal="left" vertical="top" wrapText="1"/>
    </xf>
    <xf numFmtId="49" fontId="16" fillId="5" borderId="34" xfId="0" applyNumberFormat="1" applyFont="1" applyFill="1" applyBorder="1" applyAlignment="1">
      <alignment horizontal="left" vertical="top" wrapText="1"/>
    </xf>
    <xf numFmtId="0" fontId="16" fillId="0" borderId="46" xfId="0" applyFont="1" applyBorder="1" applyAlignment="1">
      <alignment horizontal="right" vertical="top"/>
    </xf>
    <xf numFmtId="49" fontId="16" fillId="0" borderId="41" xfId="0" applyNumberFormat="1" applyFont="1" applyBorder="1" applyAlignment="1">
      <alignment horizontal="left" vertical="top" wrapText="1"/>
    </xf>
    <xf numFmtId="190" fontId="16" fillId="0" borderId="26" xfId="2" applyNumberFormat="1" applyFont="1" applyBorder="1" applyAlignment="1">
      <alignment horizontal="center" vertical="top" wrapText="1"/>
    </xf>
    <xf numFmtId="189" fontId="16" fillId="5" borderId="26" xfId="2" applyNumberFormat="1" applyFont="1" applyFill="1" applyBorder="1" applyAlignment="1">
      <alignment vertical="top"/>
    </xf>
    <xf numFmtId="41" fontId="16" fillId="0" borderId="16" xfId="0" applyNumberFormat="1" applyFont="1" applyFill="1" applyBorder="1" applyAlignment="1">
      <alignment vertical="top"/>
    </xf>
    <xf numFmtId="49" fontId="16" fillId="0" borderId="16" xfId="0" applyNumberFormat="1" applyFont="1" applyFill="1" applyBorder="1" applyAlignment="1">
      <alignment vertical="top"/>
    </xf>
    <xf numFmtId="189" fontId="16" fillId="2" borderId="17" xfId="4" applyNumberFormat="1" applyFont="1" applyFill="1" applyBorder="1" applyAlignment="1">
      <alignment vertical="top" wrapText="1"/>
    </xf>
    <xf numFmtId="41" fontId="16" fillId="0" borderId="17" xfId="0" applyNumberFormat="1" applyFont="1" applyFill="1" applyBorder="1" applyAlignment="1">
      <alignment vertical="top"/>
    </xf>
    <xf numFmtId="49" fontId="16" fillId="0" borderId="17" xfId="0" applyNumberFormat="1" applyFont="1" applyFill="1" applyBorder="1" applyAlignment="1">
      <alignment vertical="top"/>
    </xf>
    <xf numFmtId="0" fontId="16" fillId="5" borderId="33" xfId="0" applyFont="1" applyFill="1" applyBorder="1" applyAlignment="1">
      <alignment horizontal="center" vertical="top"/>
    </xf>
    <xf numFmtId="41" fontId="16" fillId="5" borderId="26" xfId="0" applyNumberFormat="1" applyFont="1" applyFill="1" applyBorder="1" applyAlignment="1">
      <alignment horizontal="center" vertical="top"/>
    </xf>
    <xf numFmtId="0" fontId="16" fillId="5" borderId="16" xfId="0" applyFont="1" applyFill="1" applyBorder="1" applyAlignment="1">
      <alignment horizontal="right" vertical="top"/>
    </xf>
    <xf numFmtId="0" fontId="16" fillId="5" borderId="38" xfId="0" applyFont="1" applyFill="1" applyBorder="1" applyAlignment="1">
      <alignment horizontal="center" vertical="top"/>
    </xf>
    <xf numFmtId="188" fontId="16" fillId="5" borderId="38" xfId="0" applyNumberFormat="1" applyFont="1" applyFill="1" applyBorder="1" applyAlignment="1">
      <alignment horizontal="center" vertical="top"/>
    </xf>
    <xf numFmtId="49" fontId="16" fillId="5" borderId="12" xfId="0" applyNumberFormat="1" applyFont="1" applyFill="1" applyBorder="1" applyAlignment="1">
      <alignment horizontal="left" vertical="top" wrapText="1"/>
    </xf>
    <xf numFmtId="0" fontId="16" fillId="5" borderId="26" xfId="0" applyFont="1" applyFill="1" applyBorder="1" applyAlignment="1">
      <alignment horizontal="right" vertical="top"/>
    </xf>
    <xf numFmtId="0" fontId="16" fillId="5" borderId="26" xfId="0" applyFont="1" applyFill="1" applyBorder="1" applyAlignment="1">
      <alignment horizontal="center" vertical="top"/>
    </xf>
    <xf numFmtId="0" fontId="16" fillId="5" borderId="53" xfId="0" applyFont="1" applyFill="1" applyBorder="1" applyAlignment="1">
      <alignment horizontal="center" vertical="top"/>
    </xf>
    <xf numFmtId="43" fontId="16" fillId="5" borderId="26" xfId="2" applyFont="1" applyFill="1" applyBorder="1" applyAlignment="1">
      <alignment horizontal="right" vertical="top"/>
    </xf>
    <xf numFmtId="0" fontId="16" fillId="0" borderId="29" xfId="0" quotePrefix="1" applyFont="1" applyBorder="1" applyAlignment="1">
      <alignment horizontal="center" vertical="top"/>
    </xf>
    <xf numFmtId="0" fontId="16" fillId="0" borderId="29" xfId="0" quotePrefix="1" applyFont="1" applyBorder="1" applyAlignment="1">
      <alignment vertical="top"/>
    </xf>
    <xf numFmtId="195" fontId="15" fillId="0" borderId="16" xfId="2" applyNumberFormat="1" applyFont="1" applyBorder="1" applyAlignment="1">
      <alignment horizontal="right" vertical="top"/>
    </xf>
    <xf numFmtId="0" fontId="16" fillId="0" borderId="16" xfId="0" quotePrefix="1" applyFont="1" applyBorder="1" applyAlignment="1">
      <alignment vertical="top"/>
    </xf>
    <xf numFmtId="0" fontId="16" fillId="0" borderId="17" xfId="0" quotePrefix="1" applyFont="1" applyBorder="1" applyAlignment="1">
      <alignment vertical="top"/>
    </xf>
    <xf numFmtId="0" fontId="16" fillId="0" borderId="44" xfId="0" applyFont="1" applyBorder="1" applyAlignment="1">
      <alignment horizontal="left" vertical="top"/>
    </xf>
    <xf numFmtId="41" fontId="16" fillId="0" borderId="16" xfId="0" applyNumberFormat="1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right" vertical="top"/>
    </xf>
    <xf numFmtId="189" fontId="16" fillId="2" borderId="16" xfId="4" applyNumberFormat="1" applyFont="1" applyFill="1" applyBorder="1" applyAlignment="1">
      <alignment vertical="top" wrapText="1"/>
    </xf>
    <xf numFmtId="41" fontId="16" fillId="5" borderId="16" xfId="2" applyNumberFormat="1" applyFont="1" applyFill="1" applyBorder="1" applyAlignment="1">
      <alignment horizontal="left" vertical="top"/>
    </xf>
    <xf numFmtId="43" fontId="16" fillId="0" borderId="16" xfId="2" applyFont="1" applyBorder="1" applyAlignment="1">
      <alignment horizontal="left" vertical="top"/>
    </xf>
    <xf numFmtId="189" fontId="16" fillId="0" borderId="16" xfId="2" applyNumberFormat="1" applyFont="1" applyFill="1" applyBorder="1" applyAlignment="1">
      <alignment horizontal="left" vertical="top"/>
    </xf>
    <xf numFmtId="41" fontId="16" fillId="5" borderId="17" xfId="2" applyNumberFormat="1" applyFont="1" applyFill="1" applyBorder="1" applyAlignment="1">
      <alignment horizontal="left" vertical="top"/>
    </xf>
    <xf numFmtId="189" fontId="16" fillId="0" borderId="17" xfId="2" applyNumberFormat="1" applyFont="1" applyFill="1" applyBorder="1" applyAlignment="1">
      <alignment horizontal="left" vertical="top"/>
    </xf>
    <xf numFmtId="0" fontId="16" fillId="5" borderId="32" xfId="0" applyFont="1" applyFill="1" applyBorder="1" applyAlignment="1">
      <alignment horizontal="center" vertical="top"/>
    </xf>
    <xf numFmtId="43" fontId="16" fillId="0" borderId="29" xfId="2" applyFont="1" applyBorder="1" applyAlignment="1">
      <alignment vertical="top"/>
    </xf>
    <xf numFmtId="41" fontId="16" fillId="5" borderId="29" xfId="2" applyNumberFormat="1" applyFont="1" applyFill="1" applyBorder="1" applyAlignment="1">
      <alignment horizontal="left" vertical="top"/>
    </xf>
    <xf numFmtId="43" fontId="16" fillId="0" borderId="29" xfId="2" applyFont="1" applyBorder="1" applyAlignment="1">
      <alignment horizontal="left" vertical="top"/>
    </xf>
    <xf numFmtId="41" fontId="16" fillId="0" borderId="29" xfId="0" applyNumberFormat="1" applyFont="1" applyFill="1" applyBorder="1" applyAlignment="1">
      <alignment vertical="top"/>
    </xf>
    <xf numFmtId="43" fontId="16" fillId="0" borderId="16" xfId="2" applyFont="1" applyBorder="1" applyAlignment="1">
      <alignment vertical="top"/>
    </xf>
    <xf numFmtId="43" fontId="16" fillId="0" borderId="17" xfId="2" applyFont="1" applyBorder="1" applyAlignment="1">
      <alignment horizontal="left" vertical="top"/>
    </xf>
    <xf numFmtId="43" fontId="16" fillId="0" borderId="1" xfId="2" applyFont="1" applyBorder="1" applyAlignment="1">
      <alignment horizontal="left" vertical="top"/>
    </xf>
    <xf numFmtId="41" fontId="16" fillId="0" borderId="16" xfId="0" applyNumberFormat="1" applyFont="1" applyBorder="1" applyAlignment="1">
      <alignment vertical="top" wrapText="1"/>
    </xf>
    <xf numFmtId="0" fontId="9" fillId="5" borderId="47" xfId="0" applyNumberFormat="1" applyFont="1" applyFill="1" applyBorder="1" applyAlignment="1">
      <alignment horizontal="left" vertical="top" wrapText="1"/>
    </xf>
    <xf numFmtId="41" fontId="16" fillId="0" borderId="17" xfId="0" applyNumberFormat="1" applyFont="1" applyBorder="1" applyAlignment="1">
      <alignment vertical="top" wrapText="1"/>
    </xf>
    <xf numFmtId="41" fontId="16" fillId="0" borderId="29" xfId="0" applyNumberFormat="1" applyFont="1" applyBorder="1" applyAlignment="1">
      <alignment vertical="top" wrapText="1"/>
    </xf>
    <xf numFmtId="0" fontId="16" fillId="0" borderId="29" xfId="0" applyFont="1" applyFill="1" applyBorder="1" applyAlignment="1">
      <alignment horizontal="right" vertical="top" wrapText="1"/>
    </xf>
    <xf numFmtId="17" fontId="16" fillId="0" borderId="29" xfId="0" applyNumberFormat="1" applyFont="1" applyFill="1" applyBorder="1" applyAlignment="1">
      <alignment horizontal="center" vertical="top" wrapText="1"/>
    </xf>
    <xf numFmtId="43" fontId="19" fillId="0" borderId="16" xfId="2" applyFont="1" applyBorder="1" applyAlignment="1">
      <alignment horizontal="left" vertical="top"/>
    </xf>
    <xf numFmtId="0" fontId="16" fillId="0" borderId="16" xfId="0" applyFont="1" applyFill="1" applyBorder="1" applyAlignment="1">
      <alignment horizontal="right" vertical="top" wrapText="1"/>
    </xf>
    <xf numFmtId="0" fontId="16" fillId="0" borderId="17" xfId="0" applyFont="1" applyFill="1" applyBorder="1" applyAlignment="1">
      <alignment horizontal="right" vertical="top" wrapText="1"/>
    </xf>
    <xf numFmtId="41" fontId="16" fillId="5" borderId="16" xfId="0" applyNumberFormat="1" applyFont="1" applyFill="1" applyBorder="1" applyAlignment="1">
      <alignment vertical="top"/>
    </xf>
    <xf numFmtId="0" fontId="16" fillId="5" borderId="32" xfId="0" applyFont="1" applyFill="1" applyBorder="1" applyAlignment="1">
      <alignment vertical="top"/>
    </xf>
    <xf numFmtId="41" fontId="16" fillId="5" borderId="17" xfId="0" applyNumberFormat="1" applyFont="1" applyFill="1" applyBorder="1" applyAlignment="1">
      <alignment vertical="top"/>
    </xf>
    <xf numFmtId="189" fontId="16" fillId="0" borderId="17" xfId="2" applyNumberFormat="1" applyFont="1" applyFill="1" applyBorder="1" applyAlignment="1">
      <alignment vertical="top"/>
    </xf>
    <xf numFmtId="189" fontId="16" fillId="0" borderId="29" xfId="2" applyNumberFormat="1" applyFont="1" applyFill="1" applyBorder="1" applyAlignment="1">
      <alignment vertical="top"/>
    </xf>
    <xf numFmtId="189" fontId="16" fillId="0" borderId="16" xfId="2" applyNumberFormat="1" applyFont="1" applyFill="1" applyBorder="1" applyAlignment="1">
      <alignment vertical="top"/>
    </xf>
    <xf numFmtId="41" fontId="16" fillId="0" borderId="16" xfId="0" applyNumberFormat="1" applyFont="1" applyBorder="1" applyAlignment="1">
      <alignment horizontal="center" vertical="top"/>
    </xf>
    <xf numFmtId="49" fontId="16" fillId="0" borderId="34" xfId="0" applyNumberFormat="1" applyFont="1" applyBorder="1" applyAlignment="1">
      <alignment horizontal="justify" vertical="top"/>
    </xf>
    <xf numFmtId="41" fontId="16" fillId="0" borderId="17" xfId="0" applyNumberFormat="1" applyFont="1" applyBorder="1" applyAlignment="1">
      <alignment horizontal="center" vertical="top"/>
    </xf>
    <xf numFmtId="49" fontId="16" fillId="0" borderId="48" xfId="0" applyNumberFormat="1" applyFont="1" applyBorder="1" applyAlignment="1">
      <alignment horizontal="left" vertical="top" wrapText="1"/>
    </xf>
    <xf numFmtId="41" fontId="16" fillId="0" borderId="29" xfId="0" applyNumberFormat="1" applyFont="1" applyBorder="1" applyAlignment="1">
      <alignment horizontal="center" vertical="top"/>
    </xf>
    <xf numFmtId="41" fontId="16" fillId="0" borderId="29" xfId="0" applyNumberFormat="1" applyFont="1" applyBorder="1" applyAlignment="1">
      <alignment vertical="top"/>
    </xf>
    <xf numFmtId="49" fontId="16" fillId="0" borderId="47" xfId="0" applyNumberFormat="1" applyFont="1" applyFill="1" applyBorder="1" applyAlignment="1">
      <alignment horizontal="left" vertical="top" wrapText="1"/>
    </xf>
    <xf numFmtId="41" fontId="15" fillId="0" borderId="13" xfId="11" applyNumberFormat="1" applyFont="1" applyFill="1" applyBorder="1" applyAlignment="1">
      <alignment horizontal="right" vertical="top"/>
    </xf>
    <xf numFmtId="0" fontId="15" fillId="5" borderId="2" xfId="0" applyFont="1" applyFill="1" applyBorder="1" applyAlignment="1">
      <alignment horizontal="center" vertical="top" wrapText="1"/>
    </xf>
    <xf numFmtId="0" fontId="26" fillId="7" borderId="1" xfId="0" applyFont="1" applyFill="1" applyBorder="1" applyAlignment="1">
      <alignment vertical="top"/>
    </xf>
    <xf numFmtId="0" fontId="26" fillId="7" borderId="1" xfId="0" applyFont="1" applyFill="1" applyBorder="1"/>
    <xf numFmtId="0" fontId="15" fillId="11" borderId="2" xfId="0" applyFont="1" applyFill="1" applyBorder="1" applyAlignment="1">
      <alignment horizontal="center" vertical="top"/>
    </xf>
    <xf numFmtId="0" fontId="15" fillId="11" borderId="4" xfId="0" applyFont="1" applyFill="1" applyBorder="1" applyAlignment="1">
      <alignment horizontal="center" vertical="top"/>
    </xf>
    <xf numFmtId="0" fontId="15" fillId="11" borderId="2" xfId="0" applyFont="1" applyFill="1" applyBorder="1" applyAlignment="1">
      <alignment horizontal="left" vertical="top" wrapText="1"/>
    </xf>
    <xf numFmtId="0" fontId="15" fillId="11" borderId="4" xfId="0" applyFont="1" applyFill="1" applyBorder="1" applyAlignment="1">
      <alignment horizontal="left" vertical="top" wrapText="1"/>
    </xf>
    <xf numFmtId="0" fontId="18" fillId="11" borderId="2" xfId="0" applyFont="1" applyFill="1" applyBorder="1" applyAlignment="1">
      <alignment horizontal="center" vertical="top"/>
    </xf>
    <xf numFmtId="0" fontId="18" fillId="11" borderId="4" xfId="0" applyFont="1" applyFill="1" applyBorder="1" applyAlignment="1">
      <alignment horizontal="center" vertical="top"/>
    </xf>
    <xf numFmtId="0" fontId="18" fillId="11" borderId="2" xfId="0" applyFont="1" applyFill="1" applyBorder="1" applyAlignment="1">
      <alignment horizontal="left" vertical="top"/>
    </xf>
    <xf numFmtId="0" fontId="18" fillId="11" borderId="4" xfId="0" applyFont="1" applyFill="1" applyBorder="1" applyAlignment="1">
      <alignment horizontal="left" vertical="top"/>
    </xf>
    <xf numFmtId="188" fontId="18" fillId="9" borderId="15" xfId="0" applyNumberFormat="1" applyFont="1" applyFill="1" applyBorder="1" applyAlignment="1">
      <alignment horizontal="left" vertical="top"/>
    </xf>
    <xf numFmtId="188" fontId="18" fillId="9" borderId="14" xfId="0" applyNumberFormat="1" applyFont="1" applyFill="1" applyBorder="1" applyAlignment="1">
      <alignment horizontal="left" vertical="top"/>
    </xf>
    <xf numFmtId="188" fontId="18" fillId="9" borderId="13" xfId="0" applyNumberFormat="1" applyFont="1" applyFill="1" applyBorder="1" applyAlignment="1">
      <alignment horizontal="left" vertical="top"/>
    </xf>
    <xf numFmtId="0" fontId="18" fillId="4" borderId="2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8" fillId="4" borderId="5" xfId="0" applyFont="1" applyFill="1" applyBorder="1" applyAlignment="1">
      <alignment horizontal="center" vertical="top"/>
    </xf>
    <xf numFmtId="0" fontId="18" fillId="4" borderId="6" xfId="0" applyFont="1" applyFill="1" applyBorder="1" applyAlignment="1">
      <alignment horizontal="center" vertical="top"/>
    </xf>
    <xf numFmtId="0" fontId="18" fillId="4" borderId="7" xfId="0" applyFont="1" applyFill="1" applyBorder="1" applyAlignment="1">
      <alignment horizontal="center" vertical="top"/>
    </xf>
    <xf numFmtId="0" fontId="18" fillId="4" borderId="11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center" vertical="top"/>
    </xf>
    <xf numFmtId="0" fontId="18" fillId="4" borderId="8" xfId="0" applyFont="1" applyFill="1" applyBorder="1" applyAlignment="1">
      <alignment horizontal="center" vertical="top"/>
    </xf>
    <xf numFmtId="0" fontId="18" fillId="4" borderId="9" xfId="0" applyFont="1" applyFill="1" applyBorder="1" applyAlignment="1">
      <alignment horizontal="center" vertical="top"/>
    </xf>
    <xf numFmtId="0" fontId="18" fillId="4" borderId="10" xfId="0" applyFont="1" applyFill="1" applyBorder="1" applyAlignment="1">
      <alignment horizontal="center" vertical="top"/>
    </xf>
    <xf numFmtId="0" fontId="18" fillId="11" borderId="5" xfId="0" applyFont="1" applyFill="1" applyBorder="1" applyAlignment="1">
      <alignment horizontal="left" vertical="top" wrapText="1"/>
    </xf>
    <xf numFmtId="0" fontId="18" fillId="11" borderId="6" xfId="0" applyFont="1" applyFill="1" applyBorder="1" applyAlignment="1">
      <alignment horizontal="left" vertical="top" wrapText="1"/>
    </xf>
    <xf numFmtId="0" fontId="18" fillId="11" borderId="7" xfId="0" applyFont="1" applyFill="1" applyBorder="1" applyAlignment="1">
      <alignment horizontal="left" vertical="top" wrapText="1"/>
    </xf>
    <xf numFmtId="0" fontId="18" fillId="11" borderId="9" xfId="0" applyFont="1" applyFill="1" applyBorder="1" applyAlignment="1">
      <alignment horizontal="left" vertical="top" wrapText="1"/>
    </xf>
    <xf numFmtId="0" fontId="18" fillId="11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4" borderId="15" xfId="0" applyFont="1" applyFill="1" applyBorder="1" applyAlignment="1">
      <alignment horizontal="center" vertical="top"/>
    </xf>
    <xf numFmtId="0" fontId="18" fillId="4" borderId="14" xfId="0" applyFont="1" applyFill="1" applyBorder="1" applyAlignment="1">
      <alignment horizontal="center" vertical="top"/>
    </xf>
    <xf numFmtId="0" fontId="18" fillId="4" borderId="13" xfId="0" applyFont="1" applyFill="1" applyBorder="1" applyAlignment="1">
      <alignment horizontal="center" vertical="top"/>
    </xf>
    <xf numFmtId="189" fontId="18" fillId="4" borderId="5" xfId="2" applyNumberFormat="1" applyFont="1" applyFill="1" applyBorder="1" applyAlignment="1">
      <alignment horizontal="center" vertical="top"/>
    </xf>
    <xf numFmtId="189" fontId="18" fillId="4" borderId="6" xfId="2" applyNumberFormat="1" applyFont="1" applyFill="1" applyBorder="1" applyAlignment="1">
      <alignment horizontal="center" vertical="top"/>
    </xf>
    <xf numFmtId="189" fontId="18" fillId="4" borderId="7" xfId="2" applyNumberFormat="1" applyFont="1" applyFill="1" applyBorder="1" applyAlignment="1">
      <alignment horizontal="center" vertical="top"/>
    </xf>
    <xf numFmtId="189" fontId="18" fillId="4" borderId="8" xfId="2" applyNumberFormat="1" applyFont="1" applyFill="1" applyBorder="1" applyAlignment="1">
      <alignment horizontal="center" vertical="top"/>
    </xf>
    <xf numFmtId="189" fontId="18" fillId="4" borderId="9" xfId="2" applyNumberFormat="1" applyFont="1" applyFill="1" applyBorder="1" applyAlignment="1">
      <alignment horizontal="center" vertical="top"/>
    </xf>
    <xf numFmtId="189" fontId="18" fillId="4" borderId="10" xfId="2" applyNumberFormat="1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41" fontId="18" fillId="11" borderId="2" xfId="0" applyNumberFormat="1" applyFont="1" applyFill="1" applyBorder="1" applyAlignment="1">
      <alignment horizontal="right" vertical="top"/>
    </xf>
    <xf numFmtId="0" fontId="18" fillId="11" borderId="4" xfId="0" applyFont="1" applyFill="1" applyBorder="1" applyAlignment="1">
      <alignment horizontal="right" vertical="top"/>
    </xf>
    <xf numFmtId="0" fontId="18" fillId="12" borderId="14" xfId="0" applyFont="1" applyFill="1" applyBorder="1" applyAlignment="1">
      <alignment horizontal="left" vertical="top"/>
    </xf>
    <xf numFmtId="0" fontId="18" fillId="12" borderId="13" xfId="0" applyFont="1" applyFill="1" applyBorder="1" applyAlignment="1">
      <alignment horizontal="left" vertical="top"/>
    </xf>
    <xf numFmtId="189" fontId="18" fillId="11" borderId="2" xfId="2" applyNumberFormat="1" applyFont="1" applyFill="1" applyBorder="1" applyAlignment="1">
      <alignment horizontal="right" vertical="top"/>
    </xf>
    <xf numFmtId="189" fontId="18" fillId="11" borderId="4" xfId="2" applyNumberFormat="1" applyFont="1" applyFill="1" applyBorder="1" applyAlignment="1">
      <alignment horizontal="right" vertical="top"/>
    </xf>
    <xf numFmtId="0" fontId="18" fillId="12" borderId="14" xfId="0" applyFont="1" applyFill="1" applyBorder="1" applyAlignment="1">
      <alignment horizontal="left" vertical="top" wrapText="1"/>
    </xf>
    <xf numFmtId="0" fontId="18" fillId="12" borderId="13" xfId="0" applyFont="1" applyFill="1" applyBorder="1" applyAlignment="1">
      <alignment horizontal="left" vertical="top" wrapText="1"/>
    </xf>
    <xf numFmtId="0" fontId="18" fillId="11" borderId="15" xfId="0" applyFont="1" applyFill="1" applyBorder="1" applyAlignment="1">
      <alignment horizontal="left" vertical="top" wrapText="1"/>
    </xf>
    <xf numFmtId="0" fontId="18" fillId="11" borderId="14" xfId="0" applyFont="1" applyFill="1" applyBorder="1" applyAlignment="1">
      <alignment horizontal="left" vertical="top" wrapText="1"/>
    </xf>
    <xf numFmtId="0" fontId="18" fillId="11" borderId="13" xfId="0" applyFont="1" applyFill="1" applyBorder="1" applyAlignment="1">
      <alignment horizontal="left" vertical="top" wrapText="1"/>
    </xf>
    <xf numFmtId="0" fontId="18" fillId="9" borderId="15" xfId="0" applyFont="1" applyFill="1" applyBorder="1" applyAlignment="1">
      <alignment horizontal="left" vertical="center"/>
    </xf>
    <xf numFmtId="0" fontId="18" fillId="9" borderId="14" xfId="0" applyFont="1" applyFill="1" applyBorder="1" applyAlignment="1">
      <alignment horizontal="left" vertical="center"/>
    </xf>
    <xf numFmtId="0" fontId="18" fillId="9" borderId="13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189" fontId="18" fillId="4" borderId="2" xfId="2" applyNumberFormat="1" applyFont="1" applyFill="1" applyBorder="1" applyAlignment="1">
      <alignment horizontal="center" vertical="center"/>
    </xf>
    <xf numFmtId="189" fontId="18" fillId="4" borderId="3" xfId="2" applyNumberFormat="1" applyFont="1" applyFill="1" applyBorder="1" applyAlignment="1">
      <alignment horizontal="center" vertical="center"/>
    </xf>
    <xf numFmtId="189" fontId="18" fillId="4" borderId="4" xfId="2" applyNumberFormat="1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/>
    </xf>
    <xf numFmtId="0" fontId="18" fillId="17" borderId="14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center"/>
    </xf>
    <xf numFmtId="41" fontId="18" fillId="11" borderId="4" xfId="0" applyNumberFormat="1" applyFont="1" applyFill="1" applyBorder="1" applyAlignment="1">
      <alignment horizontal="right" vertical="top"/>
    </xf>
    <xf numFmtId="41" fontId="18" fillId="11" borderId="2" xfId="0" applyNumberFormat="1" applyFont="1" applyFill="1" applyBorder="1" applyAlignment="1">
      <alignment horizontal="center" vertical="top"/>
    </xf>
    <xf numFmtId="41" fontId="18" fillId="11" borderId="4" xfId="0" applyNumberFormat="1" applyFont="1" applyFill="1" applyBorder="1" applyAlignment="1">
      <alignment horizontal="center" vertical="top"/>
    </xf>
    <xf numFmtId="0" fontId="18" fillId="12" borderId="14" xfId="3" applyFont="1" applyFill="1" applyBorder="1" applyAlignment="1">
      <alignment horizontal="left" vertical="top" wrapText="1"/>
    </xf>
    <xf numFmtId="0" fontId="18" fillId="12" borderId="13" xfId="3" applyFont="1" applyFill="1" applyBorder="1" applyAlignment="1">
      <alignment horizontal="left" vertical="top" wrapText="1"/>
    </xf>
    <xf numFmtId="0" fontId="18" fillId="12" borderId="15" xfId="0" applyFont="1" applyFill="1" applyBorder="1" applyAlignment="1">
      <alignment horizontal="center" vertical="top" wrapText="1"/>
    </xf>
    <xf numFmtId="0" fontId="18" fillId="12" borderId="14" xfId="0" applyFont="1" applyFill="1" applyBorder="1" applyAlignment="1">
      <alignment horizontal="center" vertical="top" wrapText="1"/>
    </xf>
    <xf numFmtId="0" fontId="18" fillId="12" borderId="13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right" vertical="top"/>
    </xf>
    <xf numFmtId="0" fontId="15" fillId="4" borderId="3" xfId="0" applyFont="1" applyFill="1" applyBorder="1" applyAlignment="1">
      <alignment horizontal="right" vertical="top"/>
    </xf>
    <xf numFmtId="0" fontId="15" fillId="4" borderId="4" xfId="0" applyFont="1" applyFill="1" applyBorder="1" applyAlignment="1">
      <alignment horizontal="right" vertical="top"/>
    </xf>
    <xf numFmtId="41" fontId="18" fillId="11" borderId="2" xfId="0" applyNumberFormat="1" applyFont="1" applyFill="1" applyBorder="1" applyAlignment="1">
      <alignment horizontal="center" vertical="center"/>
    </xf>
    <xf numFmtId="41" fontId="18" fillId="11" borderId="4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</cellXfs>
  <cellStyles count="17">
    <cellStyle name="Comma" xfId="2" builtinId="3"/>
    <cellStyle name="Comma 2" xfId="4"/>
    <cellStyle name="Comma 2 2" xfId="6"/>
    <cellStyle name="Comma 3" xfId="11"/>
    <cellStyle name="Comma 4" xfId="14"/>
    <cellStyle name="Normal" xfId="0" builtinId="0"/>
    <cellStyle name="Normal 2" xfId="3"/>
    <cellStyle name="Normal 2 2" xfId="5"/>
    <cellStyle name="Normal 3" xfId="7"/>
    <cellStyle name="Normal 4" xfId="8"/>
    <cellStyle name="Normal 5" xfId="10"/>
    <cellStyle name="Normal 6" xfId="12"/>
    <cellStyle name="Normal 7" xfId="1"/>
    <cellStyle name="ปกติ_โครงการงานบริการวิชาการแก่ชุมชน 2547 3" xfId="15"/>
    <cellStyle name="ปกติ_โครงการงานบริการวิชาการแก่ชุมชน 2547 3 2" xfId="16"/>
    <cellStyle name="ปกติ_สรุปทำนุ" xfId="9"/>
    <cellStyle name="ปกติ_สื่อการสอน+ปรับปรุงหลักสูตร" xfId="13"/>
  </cellStyles>
  <dxfs count="0"/>
  <tableStyles count="0" defaultTableStyle="TableStyleMedium2" defaultPivotStyle="PivotStyleLight16"/>
  <colors>
    <mruColors>
      <color rgb="FF99FF66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618</xdr:row>
      <xdr:rowOff>742950</xdr:rowOff>
    </xdr:from>
    <xdr:to>
      <xdr:col>3</xdr:col>
      <xdr:colOff>1200150</xdr:colOff>
      <xdr:row>618</xdr:row>
      <xdr:rowOff>742950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724150" y="690324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1200150</xdr:colOff>
      <xdr:row>638</xdr:row>
      <xdr:rowOff>742950</xdr:rowOff>
    </xdr:from>
    <xdr:to>
      <xdr:col>3</xdr:col>
      <xdr:colOff>1200150</xdr:colOff>
      <xdr:row>638</xdr:row>
      <xdr:rowOff>742950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724150" y="2119074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115</xdr:row>
      <xdr:rowOff>0</xdr:rowOff>
    </xdr:from>
    <xdr:to>
      <xdr:col>3</xdr:col>
      <xdr:colOff>1200150</xdr:colOff>
      <xdr:row>115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866900" y="1269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1200150</xdr:colOff>
      <xdr:row>132</xdr:row>
      <xdr:rowOff>0</xdr:rowOff>
    </xdr:from>
    <xdr:to>
      <xdr:col>3</xdr:col>
      <xdr:colOff>1200150</xdr:colOff>
      <xdr:row>132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81200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214</xdr:row>
      <xdr:rowOff>742950</xdr:rowOff>
    </xdr:from>
    <xdr:to>
      <xdr:col>3</xdr:col>
      <xdr:colOff>1200150</xdr:colOff>
      <xdr:row>214</xdr:row>
      <xdr:rowOff>742950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38325" y="1875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1200150</xdr:colOff>
      <xdr:row>55</xdr:row>
      <xdr:rowOff>742950</xdr:rowOff>
    </xdr:from>
    <xdr:to>
      <xdr:col>3</xdr:col>
      <xdr:colOff>1200150</xdr:colOff>
      <xdr:row>55</xdr:row>
      <xdr:rowOff>742950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66900" y="1793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1200150</xdr:colOff>
      <xdr:row>66</xdr:row>
      <xdr:rowOff>742950</xdr:rowOff>
    </xdr:from>
    <xdr:to>
      <xdr:col>3</xdr:col>
      <xdr:colOff>1200150</xdr:colOff>
      <xdr:row>66</xdr:row>
      <xdr:rowOff>742950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724150" y="14375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67</xdr:row>
      <xdr:rowOff>0</xdr:rowOff>
    </xdr:from>
    <xdr:to>
      <xdr:col>1</xdr:col>
      <xdr:colOff>1200150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3525" y="1978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3"/>
  <sheetViews>
    <sheetView tabSelected="1" view="pageBreakPreview" topLeftCell="D16" zoomScale="70" zoomScaleNormal="90" zoomScaleSheetLayoutView="70" zoomScalePageLayoutView="50" workbookViewId="0">
      <selection activeCell="X6" sqref="X6"/>
    </sheetView>
  </sheetViews>
  <sheetFormatPr defaultColWidth="5.375" defaultRowHeight="23.25"/>
  <cols>
    <col min="1" max="1" width="6.5" style="370" customWidth="1"/>
    <col min="2" max="2" width="4" style="506" customWidth="1"/>
    <col min="3" max="3" width="5.25" style="511" bestFit="1" customWidth="1"/>
    <col min="4" max="4" width="55.625" style="545" customWidth="1"/>
    <col min="5" max="6" width="13.625" style="1173" customWidth="1"/>
    <col min="7" max="7" width="12.125" style="1173" bestFit="1" customWidth="1"/>
    <col min="8" max="9" width="11.125" style="1173" bestFit="1" customWidth="1"/>
    <col min="10" max="10" width="13.625" style="1173" customWidth="1"/>
    <col min="11" max="11" width="7.375" style="1363" customWidth="1"/>
    <col min="12" max="12" width="7.75" style="1363" customWidth="1"/>
    <col min="13" max="13" width="7.875" style="1363" customWidth="1"/>
    <col min="14" max="14" width="7.375" style="1363" customWidth="1"/>
    <col min="15" max="16" width="15.875" style="724" customWidth="1"/>
    <col min="17" max="17" width="10.625" style="450" customWidth="1"/>
    <col min="18" max="18" width="12.125" style="870" hidden="1" customWidth="1"/>
    <col min="19" max="19" width="12.125" style="370" hidden="1" customWidth="1"/>
    <col min="20" max="22" width="12.125" style="450" hidden="1" customWidth="1"/>
    <col min="23" max="23" width="20.625" style="724" customWidth="1"/>
    <col min="24" max="24" width="42.375" style="370" bestFit="1" customWidth="1"/>
    <col min="25" max="25" width="5.5" style="370" bestFit="1" customWidth="1"/>
    <col min="26" max="16384" width="5.375" style="370"/>
  </cols>
  <sheetData>
    <row r="1" spans="1:28" ht="34.5">
      <c r="C1" s="2211" t="s">
        <v>40</v>
      </c>
      <c r="D1" s="2211"/>
      <c r="E1" s="2211"/>
      <c r="F1" s="2211"/>
      <c r="G1" s="2211"/>
      <c r="H1" s="2211"/>
      <c r="I1" s="2211"/>
      <c r="J1" s="2211"/>
      <c r="K1" s="2211"/>
      <c r="L1" s="2211"/>
      <c r="M1" s="2211"/>
      <c r="N1" s="2211"/>
      <c r="O1" s="2211"/>
      <c r="P1" s="2211"/>
      <c r="Q1" s="2211"/>
      <c r="R1" s="2212"/>
    </row>
    <row r="2" spans="1:28">
      <c r="C2" s="2213"/>
      <c r="D2" s="2214"/>
      <c r="E2" s="2214"/>
      <c r="F2" s="2214"/>
      <c r="G2" s="2214"/>
      <c r="H2" s="2214"/>
      <c r="I2" s="2214"/>
      <c r="J2" s="2214"/>
      <c r="K2" s="2214"/>
      <c r="L2" s="2214"/>
      <c r="M2" s="2214"/>
      <c r="N2" s="2214"/>
      <c r="O2" s="2214"/>
      <c r="P2" s="2214"/>
      <c r="Q2" s="2214"/>
      <c r="R2" s="2214"/>
    </row>
    <row r="3" spans="1:28" s="396" customFormat="1">
      <c r="A3" s="2194" t="s">
        <v>26</v>
      </c>
      <c r="B3" s="2197" t="s">
        <v>139</v>
      </c>
      <c r="C3" s="2198"/>
      <c r="D3" s="2199"/>
      <c r="E3" s="2215" t="s">
        <v>141</v>
      </c>
      <c r="F3" s="2216"/>
      <c r="G3" s="2216"/>
      <c r="H3" s="2216"/>
      <c r="I3" s="2217"/>
      <c r="J3" s="2225" t="s">
        <v>18</v>
      </c>
      <c r="K3" s="2218" t="s">
        <v>142</v>
      </c>
      <c r="L3" s="2219"/>
      <c r="M3" s="2219"/>
      <c r="N3" s="2220"/>
      <c r="O3" s="2197" t="s">
        <v>19</v>
      </c>
      <c r="P3" s="2199"/>
      <c r="Q3" s="1419" t="s">
        <v>21</v>
      </c>
      <c r="R3" s="1412" t="s">
        <v>10</v>
      </c>
      <c r="S3" s="1419" t="s">
        <v>12</v>
      </c>
      <c r="T3" s="2194" t="s">
        <v>23</v>
      </c>
      <c r="U3" s="2194"/>
      <c r="V3" s="2194"/>
      <c r="W3" s="1419" t="s">
        <v>42</v>
      </c>
    </row>
    <row r="4" spans="1:28" s="396" customFormat="1">
      <c r="A4" s="2195"/>
      <c r="B4" s="2200"/>
      <c r="C4" s="2201"/>
      <c r="D4" s="2202"/>
      <c r="E4" s="1419"/>
      <c r="F4" s="1419"/>
      <c r="G4" s="2224" t="s">
        <v>5</v>
      </c>
      <c r="H4" s="2224"/>
      <c r="I4" s="2224"/>
      <c r="J4" s="2226"/>
      <c r="K4" s="2221"/>
      <c r="L4" s="2222"/>
      <c r="M4" s="2222"/>
      <c r="N4" s="2223"/>
      <c r="O4" s="2200" t="s">
        <v>20</v>
      </c>
      <c r="P4" s="2202"/>
      <c r="Q4" s="1420" t="s">
        <v>22</v>
      </c>
      <c r="R4" s="1413" t="s">
        <v>11</v>
      </c>
      <c r="S4" s="1420" t="s">
        <v>10</v>
      </c>
      <c r="T4" s="2196" t="s">
        <v>28</v>
      </c>
      <c r="U4" s="2196"/>
      <c r="V4" s="2196"/>
      <c r="W4" s="2195" t="s">
        <v>10</v>
      </c>
    </row>
    <row r="5" spans="1:28" s="396" customFormat="1">
      <c r="A5" s="2195"/>
      <c r="B5" s="2200"/>
      <c r="C5" s="2201"/>
      <c r="D5" s="2202"/>
      <c r="E5" s="136" t="s">
        <v>140</v>
      </c>
      <c r="F5" s="136" t="s">
        <v>140</v>
      </c>
      <c r="G5" s="2194" t="s">
        <v>6</v>
      </c>
      <c r="H5" s="1419" t="s">
        <v>7</v>
      </c>
      <c r="I5" s="1419" t="s">
        <v>7</v>
      </c>
      <c r="J5" s="2226"/>
      <c r="K5" s="1414" t="s">
        <v>14</v>
      </c>
      <c r="L5" s="1414" t="s">
        <v>15</v>
      </c>
      <c r="M5" s="1414" t="s">
        <v>16</v>
      </c>
      <c r="N5" s="1414" t="s">
        <v>18</v>
      </c>
      <c r="O5" s="1419" t="s">
        <v>29</v>
      </c>
      <c r="P5" s="1419" t="s">
        <v>29</v>
      </c>
      <c r="Q5" s="1420" t="s">
        <v>32</v>
      </c>
      <c r="R5" s="1415"/>
      <c r="S5" s="1420" t="s">
        <v>11</v>
      </c>
      <c r="T5" s="1419" t="s">
        <v>24</v>
      </c>
      <c r="U5" s="1419" t="s">
        <v>26</v>
      </c>
      <c r="V5" s="1419" t="s">
        <v>27</v>
      </c>
      <c r="W5" s="2195"/>
    </row>
    <row r="6" spans="1:28" s="396" customFormat="1">
      <c r="A6" s="2196"/>
      <c r="B6" s="2203"/>
      <c r="C6" s="2204"/>
      <c r="D6" s="2205"/>
      <c r="E6" s="137" t="s">
        <v>8</v>
      </c>
      <c r="F6" s="137" t="s">
        <v>3</v>
      </c>
      <c r="G6" s="2196"/>
      <c r="H6" s="1421" t="s">
        <v>8</v>
      </c>
      <c r="I6" s="1421" t="s">
        <v>9</v>
      </c>
      <c r="J6" s="2227"/>
      <c r="K6" s="1416"/>
      <c r="L6" s="1416"/>
      <c r="M6" s="1416" t="s">
        <v>17</v>
      </c>
      <c r="N6" s="1416"/>
      <c r="O6" s="1421" t="s">
        <v>1</v>
      </c>
      <c r="P6" s="1421" t="s">
        <v>30</v>
      </c>
      <c r="Q6" s="1421"/>
      <c r="R6" s="1417"/>
      <c r="S6" s="642"/>
      <c r="T6" s="1421" t="s">
        <v>25</v>
      </c>
      <c r="U6" s="1421"/>
      <c r="V6" s="1421"/>
      <c r="W6" s="1421"/>
    </row>
    <row r="7" spans="1:28" s="402" customFormat="1">
      <c r="A7" s="2206" t="s">
        <v>143</v>
      </c>
      <c r="B7" s="2207"/>
      <c r="C7" s="2207"/>
      <c r="D7" s="2208"/>
      <c r="E7" s="2228">
        <f t="shared" ref="E7:J7" si="0">SUM(E9,E641)</f>
        <v>377230750</v>
      </c>
      <c r="F7" s="2228">
        <f t="shared" si="0"/>
        <v>916498480</v>
      </c>
      <c r="G7" s="2228">
        <f t="shared" si="0"/>
        <v>683280</v>
      </c>
      <c r="H7" s="2228">
        <f t="shared" si="0"/>
        <v>411140</v>
      </c>
      <c r="I7" s="2228">
        <f t="shared" si="0"/>
        <v>145000</v>
      </c>
      <c r="J7" s="2228">
        <f t="shared" si="0"/>
        <v>1294968650</v>
      </c>
      <c r="K7" s="2232"/>
      <c r="L7" s="2232"/>
      <c r="M7" s="2232"/>
      <c r="N7" s="2232"/>
      <c r="O7" s="2189"/>
      <c r="P7" s="2189"/>
      <c r="Q7" s="2187"/>
      <c r="R7" s="2185"/>
      <c r="S7" s="2183"/>
      <c r="T7" s="2187"/>
      <c r="U7" s="2187"/>
      <c r="V7" s="2187"/>
      <c r="W7" s="2189"/>
    </row>
    <row r="8" spans="1:28" s="402" customFormat="1">
      <c r="A8" s="643"/>
      <c r="B8" s="2209" t="s">
        <v>144</v>
      </c>
      <c r="C8" s="2209"/>
      <c r="D8" s="2210"/>
      <c r="E8" s="2229"/>
      <c r="F8" s="2229"/>
      <c r="G8" s="2229"/>
      <c r="H8" s="2229"/>
      <c r="I8" s="2229"/>
      <c r="J8" s="2229"/>
      <c r="K8" s="2233"/>
      <c r="L8" s="2233"/>
      <c r="M8" s="2233"/>
      <c r="N8" s="2233"/>
      <c r="O8" s="2190"/>
      <c r="P8" s="2190"/>
      <c r="Q8" s="2188"/>
      <c r="R8" s="2186"/>
      <c r="S8" s="2184"/>
      <c r="T8" s="2188"/>
      <c r="U8" s="2188"/>
      <c r="V8" s="2188"/>
      <c r="W8" s="2190"/>
    </row>
    <row r="9" spans="1:28" s="141" customFormat="1">
      <c r="A9" s="200"/>
      <c r="B9" s="201" t="s">
        <v>43</v>
      </c>
      <c r="C9" s="803"/>
      <c r="D9" s="202"/>
      <c r="E9" s="1192">
        <f t="shared" ref="E9:J9" si="1">SUM(E10,E491,E590)</f>
        <v>205688990</v>
      </c>
      <c r="F9" s="1192">
        <f t="shared" si="1"/>
        <v>401511000</v>
      </c>
      <c r="G9" s="1192">
        <f t="shared" si="1"/>
        <v>270000</v>
      </c>
      <c r="H9" s="1192">
        <f t="shared" si="1"/>
        <v>411140</v>
      </c>
      <c r="I9" s="1192">
        <f t="shared" si="1"/>
        <v>60000</v>
      </c>
      <c r="J9" s="1192">
        <f t="shared" si="1"/>
        <v>607941130</v>
      </c>
      <c r="K9" s="1322"/>
      <c r="L9" s="1322"/>
      <c r="M9" s="1322"/>
      <c r="N9" s="1322"/>
      <c r="O9" s="375"/>
      <c r="P9" s="375"/>
      <c r="Q9" s="203"/>
      <c r="R9" s="1084"/>
      <c r="S9" s="204"/>
      <c r="T9" s="203"/>
      <c r="U9" s="203"/>
      <c r="V9" s="203"/>
      <c r="W9" s="375"/>
    </row>
    <row r="10" spans="1:28" s="646" customFormat="1" ht="22.5" customHeight="1">
      <c r="A10" s="407"/>
      <c r="B10" s="507"/>
      <c r="C10" s="2230" t="s">
        <v>44</v>
      </c>
      <c r="D10" s="2231"/>
      <c r="E10" s="1210">
        <f t="shared" ref="E10:J10" si="2">SUM(E11,E344)</f>
        <v>139735510</v>
      </c>
      <c r="F10" s="1210">
        <f t="shared" si="2"/>
        <v>253574000</v>
      </c>
      <c r="G10" s="1210">
        <f t="shared" si="2"/>
        <v>195000</v>
      </c>
      <c r="H10" s="1210">
        <f t="shared" si="2"/>
        <v>311140</v>
      </c>
      <c r="I10" s="1210">
        <f t="shared" si="2"/>
        <v>60000</v>
      </c>
      <c r="J10" s="1210">
        <f t="shared" si="2"/>
        <v>393875650</v>
      </c>
      <c r="K10" s="1126"/>
      <c r="L10" s="1126"/>
      <c r="M10" s="1126"/>
      <c r="N10" s="1126"/>
      <c r="O10" s="644"/>
      <c r="P10" s="644"/>
      <c r="Q10" s="409"/>
      <c r="R10" s="1085"/>
      <c r="S10" s="410"/>
      <c r="T10" s="409"/>
      <c r="U10" s="409"/>
      <c r="V10" s="409"/>
      <c r="W10" s="644"/>
    </row>
    <row r="11" spans="1:28" s="413" customFormat="1">
      <c r="A11" s="647"/>
      <c r="B11" s="648"/>
      <c r="C11" s="804" t="s">
        <v>50</v>
      </c>
      <c r="D11" s="649" t="s">
        <v>49</v>
      </c>
      <c r="E11" s="1211">
        <f t="shared" ref="E11:J11" si="3">SUM(E12,E18,E36,E38,E103,E339)</f>
        <v>99776640</v>
      </c>
      <c r="F11" s="1211">
        <f t="shared" si="3"/>
        <v>171558000</v>
      </c>
      <c r="G11" s="1211">
        <f t="shared" si="3"/>
        <v>33000</v>
      </c>
      <c r="H11" s="1211">
        <f t="shared" si="3"/>
        <v>265040</v>
      </c>
      <c r="I11" s="1211">
        <f t="shared" si="3"/>
        <v>0</v>
      </c>
      <c r="J11" s="1211">
        <f t="shared" si="3"/>
        <v>271632680</v>
      </c>
      <c r="K11" s="1323"/>
      <c r="L11" s="1323"/>
      <c r="M11" s="1323"/>
      <c r="N11" s="1323"/>
      <c r="O11" s="651"/>
      <c r="P11" s="651"/>
      <c r="Q11" s="650"/>
      <c r="R11" s="1086"/>
      <c r="S11" s="652"/>
      <c r="T11" s="650"/>
      <c r="U11" s="650"/>
      <c r="V11" s="650"/>
      <c r="W11" s="651"/>
    </row>
    <row r="12" spans="1:28" s="658" customFormat="1">
      <c r="A12" s="1203" t="s">
        <v>2783</v>
      </c>
      <c r="B12" s="653"/>
      <c r="C12" s="805"/>
      <c r="D12" s="654" t="s">
        <v>45</v>
      </c>
      <c r="E12" s="1212">
        <f>SUM(E13,E14,E15,E16,E17)</f>
        <v>56300</v>
      </c>
      <c r="F12" s="1212">
        <f t="shared" ref="F12:J12" si="4">SUM(F13,F14,F15,F16,F17)</f>
        <v>360000</v>
      </c>
      <c r="G12" s="1212">
        <f t="shared" si="4"/>
        <v>0</v>
      </c>
      <c r="H12" s="1212">
        <f t="shared" si="4"/>
        <v>0</v>
      </c>
      <c r="I12" s="1212">
        <f t="shared" si="4"/>
        <v>0</v>
      </c>
      <c r="J12" s="1212">
        <f t="shared" si="4"/>
        <v>416300</v>
      </c>
      <c r="K12" s="1324"/>
      <c r="L12" s="1324"/>
      <c r="M12" s="1324"/>
      <c r="N12" s="1324"/>
      <c r="O12" s="656"/>
      <c r="P12" s="656"/>
      <c r="Q12" s="655"/>
      <c r="R12" s="1087"/>
      <c r="S12" s="657"/>
      <c r="T12" s="655"/>
      <c r="U12" s="655"/>
      <c r="V12" s="655"/>
      <c r="W12" s="656"/>
    </row>
    <row r="13" spans="1:28" s="659" customFormat="1" ht="93">
      <c r="A13" s="419"/>
      <c r="B13" s="516"/>
      <c r="C13" s="562">
        <v>1</v>
      </c>
      <c r="D13" s="205" t="s">
        <v>2941</v>
      </c>
      <c r="E13" s="270">
        <v>28000</v>
      </c>
      <c r="F13" s="1213" t="s">
        <v>150</v>
      </c>
      <c r="G13" s="1213" t="s">
        <v>150</v>
      </c>
      <c r="H13" s="1213" t="s">
        <v>150</v>
      </c>
      <c r="I13" s="1213" t="s">
        <v>150</v>
      </c>
      <c r="J13" s="1131">
        <f>SUM(E13:I13)</f>
        <v>28000</v>
      </c>
      <c r="K13" s="227" t="s">
        <v>150</v>
      </c>
      <c r="L13" s="227">
        <v>8</v>
      </c>
      <c r="M13" s="227">
        <v>4</v>
      </c>
      <c r="N13" s="227">
        <f>SUM(K13:M13)</f>
        <v>12</v>
      </c>
      <c r="O13" s="146" t="s">
        <v>308</v>
      </c>
      <c r="P13" s="146" t="s">
        <v>299</v>
      </c>
      <c r="Q13" s="207">
        <v>21916</v>
      </c>
      <c r="R13" s="146" t="s">
        <v>295</v>
      </c>
      <c r="S13" s="210" t="s">
        <v>296</v>
      </c>
      <c r="T13" s="206">
        <v>6</v>
      </c>
      <c r="U13" s="206">
        <v>6.1</v>
      </c>
      <c r="V13" s="206" t="s">
        <v>320</v>
      </c>
      <c r="W13" s="262" t="s">
        <v>153</v>
      </c>
    </row>
    <row r="14" spans="1:28" s="660" customFormat="1" ht="93">
      <c r="A14" s="218"/>
      <c r="B14" s="516"/>
      <c r="C14" s="562">
        <v>2</v>
      </c>
      <c r="D14" s="205" t="s">
        <v>321</v>
      </c>
      <c r="E14" s="245">
        <v>28300</v>
      </c>
      <c r="F14" s="1213" t="s">
        <v>150</v>
      </c>
      <c r="G14" s="1213" t="s">
        <v>150</v>
      </c>
      <c r="H14" s="1213" t="s">
        <v>150</v>
      </c>
      <c r="I14" s="1213" t="s">
        <v>150</v>
      </c>
      <c r="J14" s="1131">
        <f>SUM(E14:I14)</f>
        <v>28300</v>
      </c>
      <c r="K14" s="227" t="s">
        <v>150</v>
      </c>
      <c r="L14" s="227">
        <v>8</v>
      </c>
      <c r="M14" s="227">
        <v>4</v>
      </c>
      <c r="N14" s="227">
        <f>SUM(K14:M14)</f>
        <v>12</v>
      </c>
      <c r="O14" s="146" t="s">
        <v>308</v>
      </c>
      <c r="P14" s="146" t="s">
        <v>299</v>
      </c>
      <c r="Q14" s="207">
        <v>21976</v>
      </c>
      <c r="R14" s="146" t="s">
        <v>295</v>
      </c>
      <c r="S14" s="210" t="s">
        <v>296</v>
      </c>
      <c r="T14" s="206">
        <v>6</v>
      </c>
      <c r="U14" s="206">
        <v>6.1</v>
      </c>
      <c r="V14" s="206" t="s">
        <v>320</v>
      </c>
      <c r="W14" s="262" t="s">
        <v>153</v>
      </c>
    </row>
    <row r="15" spans="1:28" s="349" customFormat="1" ht="93">
      <c r="A15" s="218"/>
      <c r="B15" s="516"/>
      <c r="C15" s="524">
        <v>3</v>
      </c>
      <c r="D15" s="125" t="s">
        <v>855</v>
      </c>
      <c r="E15" s="1213" t="s">
        <v>150</v>
      </c>
      <c r="F15" s="1138">
        <v>160000</v>
      </c>
      <c r="G15" s="1213" t="s">
        <v>150</v>
      </c>
      <c r="H15" s="1213" t="s">
        <v>150</v>
      </c>
      <c r="I15" s="1213" t="s">
        <v>150</v>
      </c>
      <c r="J15" s="338">
        <f>SUM(E15:I15)</f>
        <v>160000</v>
      </c>
      <c r="K15" s="1036">
        <v>60</v>
      </c>
      <c r="L15" s="1036">
        <v>22</v>
      </c>
      <c r="M15" s="1325">
        <v>18</v>
      </c>
      <c r="N15" s="1326">
        <f>SUM(K15:M15)</f>
        <v>100</v>
      </c>
      <c r="O15" s="372" t="s">
        <v>308</v>
      </c>
      <c r="P15" s="146" t="s">
        <v>299</v>
      </c>
      <c r="Q15" s="209">
        <v>22129</v>
      </c>
      <c r="R15" s="146" t="s">
        <v>2764</v>
      </c>
      <c r="S15" s="210" t="s">
        <v>857</v>
      </c>
      <c r="T15" s="211">
        <v>6</v>
      </c>
      <c r="U15" s="212">
        <v>6.1</v>
      </c>
      <c r="V15" s="213" t="s">
        <v>320</v>
      </c>
      <c r="W15" s="146" t="s">
        <v>774</v>
      </c>
      <c r="X15" s="661"/>
      <c r="Y15" s="661"/>
      <c r="Z15" s="661"/>
      <c r="AA15" s="661"/>
      <c r="AB15" s="661"/>
    </row>
    <row r="16" spans="1:28" s="349" customFormat="1" ht="93">
      <c r="A16" s="218"/>
      <c r="B16" s="516"/>
      <c r="C16" s="529">
        <v>4</v>
      </c>
      <c r="D16" s="180" t="s">
        <v>1317</v>
      </c>
      <c r="E16" s="1213" t="s">
        <v>150</v>
      </c>
      <c r="F16" s="1138">
        <v>100000</v>
      </c>
      <c r="G16" s="1069">
        <v>0</v>
      </c>
      <c r="H16" s="1069">
        <v>0</v>
      </c>
      <c r="I16" s="1069">
        <v>0</v>
      </c>
      <c r="J16" s="281">
        <f>SUM(E16:I16)</f>
        <v>100000</v>
      </c>
      <c r="K16" s="227">
        <v>20</v>
      </c>
      <c r="L16" s="227">
        <v>15</v>
      </c>
      <c r="M16" s="227">
        <v>5</v>
      </c>
      <c r="N16" s="227">
        <f>SUM(K16:M16)</f>
        <v>40</v>
      </c>
      <c r="O16" s="146" t="s">
        <v>308</v>
      </c>
      <c r="P16" s="146" t="s">
        <v>3029</v>
      </c>
      <c r="Q16" s="199" t="s">
        <v>1235</v>
      </c>
      <c r="R16" s="146" t="s">
        <v>1178</v>
      </c>
      <c r="S16" s="189" t="s">
        <v>1179</v>
      </c>
      <c r="T16" s="191">
        <v>6</v>
      </c>
      <c r="U16" s="191">
        <v>6.1</v>
      </c>
      <c r="V16" s="191" t="s">
        <v>1318</v>
      </c>
      <c r="W16" s="149" t="s">
        <v>1171</v>
      </c>
      <c r="X16" s="545"/>
      <c r="Y16" s="545"/>
      <c r="Z16" s="545"/>
      <c r="AA16" s="545"/>
      <c r="AB16" s="545"/>
    </row>
    <row r="17" spans="1:26" s="349" customFormat="1" ht="266.25" customHeight="1">
      <c r="A17" s="280"/>
      <c r="B17" s="516"/>
      <c r="C17" s="524">
        <v>5</v>
      </c>
      <c r="D17" s="117" t="s">
        <v>1720</v>
      </c>
      <c r="E17" s="1045">
        <v>0</v>
      </c>
      <c r="F17" s="245">
        <v>100000</v>
      </c>
      <c r="G17" s="1045">
        <v>0</v>
      </c>
      <c r="H17" s="1045">
        <v>0</v>
      </c>
      <c r="I17" s="1045">
        <v>0</v>
      </c>
      <c r="J17" s="338">
        <f>SUM(E17:I17)</f>
        <v>100000</v>
      </c>
      <c r="K17" s="1327">
        <v>0</v>
      </c>
      <c r="L17" s="227">
        <v>32</v>
      </c>
      <c r="M17" s="227">
        <v>3</v>
      </c>
      <c r="N17" s="227">
        <v>35</v>
      </c>
      <c r="O17" s="146" t="s">
        <v>2966</v>
      </c>
      <c r="P17" s="146" t="s">
        <v>2967</v>
      </c>
      <c r="Q17" s="207">
        <v>21976</v>
      </c>
      <c r="R17" s="146" t="s">
        <v>1637</v>
      </c>
      <c r="S17" s="189" t="s">
        <v>1677</v>
      </c>
      <c r="T17" s="231">
        <v>6</v>
      </c>
      <c r="U17" s="231">
        <v>6.1</v>
      </c>
      <c r="V17" s="231" t="s">
        <v>320</v>
      </c>
      <c r="W17" s="146" t="s">
        <v>3050</v>
      </c>
      <c r="X17" s="348">
        <v>6</v>
      </c>
      <c r="Y17" s="348">
        <v>6.1</v>
      </c>
      <c r="Z17" s="348" t="s">
        <v>320</v>
      </c>
    </row>
    <row r="18" spans="1:26" s="349" customFormat="1">
      <c r="A18" s="1204" t="s">
        <v>324</v>
      </c>
      <c r="B18" s="653"/>
      <c r="C18" s="806"/>
      <c r="D18" s="215" t="s">
        <v>46</v>
      </c>
      <c r="E18" s="1214">
        <f t="shared" ref="E18:J18" si="5">SUM(E19,E20,E21,E22,E23,E24,E25,E26,E27,E28,E30,E29,E31,E32,E33)</f>
        <v>249300</v>
      </c>
      <c r="F18" s="1214">
        <f t="shared" si="5"/>
        <v>0</v>
      </c>
      <c r="G18" s="1214">
        <f t="shared" si="5"/>
        <v>0</v>
      </c>
      <c r="H18" s="1214">
        <f t="shared" si="5"/>
        <v>265040</v>
      </c>
      <c r="I18" s="1214">
        <f t="shared" si="5"/>
        <v>0</v>
      </c>
      <c r="J18" s="1214">
        <f t="shared" si="5"/>
        <v>514340</v>
      </c>
      <c r="K18" s="1130"/>
      <c r="L18" s="1130"/>
      <c r="M18" s="1130"/>
      <c r="N18" s="1130"/>
      <c r="O18" s="663"/>
      <c r="P18" s="663"/>
      <c r="Q18" s="664"/>
      <c r="R18" s="319"/>
      <c r="S18" s="662"/>
      <c r="T18" s="664"/>
      <c r="U18" s="664"/>
      <c r="V18" s="664"/>
      <c r="W18" s="663"/>
    </row>
    <row r="19" spans="1:26" s="349" customFormat="1" ht="93">
      <c r="A19" s="280"/>
      <c r="B19" s="516"/>
      <c r="C19" s="562">
        <v>1</v>
      </c>
      <c r="D19" s="205" t="s">
        <v>322</v>
      </c>
      <c r="E19" s="1213" t="s">
        <v>150</v>
      </c>
      <c r="F19" s="1213" t="s">
        <v>150</v>
      </c>
      <c r="G19" s="1213" t="s">
        <v>150</v>
      </c>
      <c r="H19" s="338">
        <v>15700</v>
      </c>
      <c r="I19" s="1213" t="s">
        <v>150</v>
      </c>
      <c r="J19" s="1131">
        <v>15700</v>
      </c>
      <c r="K19" s="227">
        <v>60</v>
      </c>
      <c r="L19" s="227">
        <v>15</v>
      </c>
      <c r="M19" s="227" t="s">
        <v>150</v>
      </c>
      <c r="N19" s="227">
        <v>75</v>
      </c>
      <c r="O19" s="146" t="s">
        <v>308</v>
      </c>
      <c r="P19" s="146" t="s">
        <v>3029</v>
      </c>
      <c r="Q19" s="207">
        <v>21885</v>
      </c>
      <c r="R19" s="146" t="s">
        <v>323</v>
      </c>
      <c r="S19" s="210" t="s">
        <v>292</v>
      </c>
      <c r="T19" s="191">
        <v>6</v>
      </c>
      <c r="U19" s="191">
        <v>6.2</v>
      </c>
      <c r="V19" s="191" t="s">
        <v>324</v>
      </c>
      <c r="W19" s="262" t="s">
        <v>153</v>
      </c>
    </row>
    <row r="20" spans="1:26" s="349" customFormat="1" ht="93">
      <c r="A20" s="280"/>
      <c r="B20" s="516"/>
      <c r="C20" s="562">
        <v>2</v>
      </c>
      <c r="D20" s="205" t="s">
        <v>325</v>
      </c>
      <c r="E20" s="1213" t="s">
        <v>150</v>
      </c>
      <c r="F20" s="1213" t="s">
        <v>150</v>
      </c>
      <c r="G20" s="1213" t="s">
        <v>150</v>
      </c>
      <c r="H20" s="111">
        <v>33200</v>
      </c>
      <c r="I20" s="1213" t="s">
        <v>150</v>
      </c>
      <c r="J20" s="1131">
        <f t="shared" ref="J20:J25" si="6">SUM(E20:I20)</f>
        <v>33200</v>
      </c>
      <c r="K20" s="227">
        <v>80</v>
      </c>
      <c r="L20" s="227">
        <v>15</v>
      </c>
      <c r="M20" s="227" t="s">
        <v>150</v>
      </c>
      <c r="N20" s="227">
        <v>95</v>
      </c>
      <c r="O20" s="146" t="s">
        <v>308</v>
      </c>
      <c r="P20" s="146" t="s">
        <v>3029</v>
      </c>
      <c r="Q20" s="207">
        <v>21885</v>
      </c>
      <c r="R20" s="146" t="s">
        <v>326</v>
      </c>
      <c r="S20" s="210" t="s">
        <v>292</v>
      </c>
      <c r="T20" s="191">
        <v>6</v>
      </c>
      <c r="U20" s="191">
        <v>6.2</v>
      </c>
      <c r="V20" s="191" t="s">
        <v>324</v>
      </c>
      <c r="W20" s="262" t="s">
        <v>153</v>
      </c>
    </row>
    <row r="21" spans="1:26" s="349" customFormat="1" ht="93">
      <c r="A21" s="280"/>
      <c r="B21" s="516"/>
      <c r="C21" s="562">
        <v>3</v>
      </c>
      <c r="D21" s="496" t="s">
        <v>3123</v>
      </c>
      <c r="E21" s="1213" t="s">
        <v>150</v>
      </c>
      <c r="F21" s="1213" t="s">
        <v>150</v>
      </c>
      <c r="G21" s="1213" t="s">
        <v>150</v>
      </c>
      <c r="H21" s="111">
        <v>58300</v>
      </c>
      <c r="I21" s="1213" t="s">
        <v>150</v>
      </c>
      <c r="J21" s="1131">
        <f t="shared" si="6"/>
        <v>58300</v>
      </c>
      <c r="K21" s="227">
        <v>160</v>
      </c>
      <c r="L21" s="227">
        <v>20</v>
      </c>
      <c r="M21" s="227" t="s">
        <v>150</v>
      </c>
      <c r="N21" s="227">
        <v>180</v>
      </c>
      <c r="O21" s="146" t="s">
        <v>308</v>
      </c>
      <c r="P21" s="146" t="s">
        <v>3029</v>
      </c>
      <c r="Q21" s="207">
        <v>22037</v>
      </c>
      <c r="R21" s="146" t="s">
        <v>326</v>
      </c>
      <c r="S21" s="210" t="s">
        <v>292</v>
      </c>
      <c r="T21" s="216">
        <v>6</v>
      </c>
      <c r="U21" s="216">
        <v>6.2</v>
      </c>
      <c r="V21" s="216" t="s">
        <v>324</v>
      </c>
      <c r="W21" s="262" t="s">
        <v>153</v>
      </c>
    </row>
    <row r="22" spans="1:26" s="349" customFormat="1" ht="93">
      <c r="A22" s="280"/>
      <c r="B22" s="516"/>
      <c r="C22" s="525">
        <v>4</v>
      </c>
      <c r="D22" s="122" t="s">
        <v>557</v>
      </c>
      <c r="E22" s="245">
        <v>68500</v>
      </c>
      <c r="F22" s="1213" t="s">
        <v>150</v>
      </c>
      <c r="G22" s="1213" t="s">
        <v>150</v>
      </c>
      <c r="H22" s="1213" t="s">
        <v>150</v>
      </c>
      <c r="I22" s="1213" t="s">
        <v>150</v>
      </c>
      <c r="J22" s="281">
        <f t="shared" si="6"/>
        <v>68500</v>
      </c>
      <c r="K22" s="1036">
        <v>320</v>
      </c>
      <c r="L22" s="1036">
        <v>20</v>
      </c>
      <c r="M22" s="1036" t="s">
        <v>150</v>
      </c>
      <c r="N22" s="1036">
        <f>SUM(K22:M22)</f>
        <v>340</v>
      </c>
      <c r="O22" s="149" t="s">
        <v>308</v>
      </c>
      <c r="P22" s="149" t="s">
        <v>521</v>
      </c>
      <c r="Q22" s="233">
        <v>21885</v>
      </c>
      <c r="R22" s="149" t="s">
        <v>504</v>
      </c>
      <c r="S22" s="150" t="s">
        <v>515</v>
      </c>
      <c r="T22" s="231">
        <v>6</v>
      </c>
      <c r="U22" s="231">
        <v>6.2</v>
      </c>
      <c r="V22" s="231" t="s">
        <v>324</v>
      </c>
      <c r="W22" s="149" t="s">
        <v>432</v>
      </c>
    </row>
    <row r="23" spans="1:26" s="349" customFormat="1" ht="93">
      <c r="A23" s="280"/>
      <c r="B23" s="516"/>
      <c r="C23" s="524">
        <v>5</v>
      </c>
      <c r="D23" s="120" t="s">
        <v>997</v>
      </c>
      <c r="E23" s="245">
        <v>20000</v>
      </c>
      <c r="F23" s="1213" t="s">
        <v>150</v>
      </c>
      <c r="G23" s="1213" t="s">
        <v>150</v>
      </c>
      <c r="H23" s="1213" t="s">
        <v>150</v>
      </c>
      <c r="I23" s="1213" t="s">
        <v>150</v>
      </c>
      <c r="J23" s="281">
        <f t="shared" si="6"/>
        <v>20000</v>
      </c>
      <c r="K23" s="227">
        <v>140</v>
      </c>
      <c r="L23" s="227">
        <v>9</v>
      </c>
      <c r="M23" s="227">
        <v>1</v>
      </c>
      <c r="N23" s="227">
        <f>SUM(K23:M23)</f>
        <v>150</v>
      </c>
      <c r="O23" s="284" t="s">
        <v>308</v>
      </c>
      <c r="P23" s="284" t="s">
        <v>299</v>
      </c>
      <c r="Q23" s="220" t="s">
        <v>874</v>
      </c>
      <c r="R23" s="146" t="s">
        <v>998</v>
      </c>
      <c r="S23" s="221" t="s">
        <v>999</v>
      </c>
      <c r="T23" s="199">
        <v>6</v>
      </c>
      <c r="U23" s="199" t="s">
        <v>996</v>
      </c>
      <c r="V23" s="199" t="s">
        <v>324</v>
      </c>
      <c r="W23" s="149" t="s">
        <v>893</v>
      </c>
    </row>
    <row r="24" spans="1:26" s="349" customFormat="1" ht="93">
      <c r="A24" s="280"/>
      <c r="B24" s="516"/>
      <c r="C24" s="563">
        <v>6</v>
      </c>
      <c r="D24" s="113" t="s">
        <v>1319</v>
      </c>
      <c r="E24" s="1138">
        <v>0</v>
      </c>
      <c r="F24" s="1138">
        <v>0</v>
      </c>
      <c r="G24" s="1156">
        <v>0</v>
      </c>
      <c r="H24" s="281">
        <v>32040</v>
      </c>
      <c r="I24" s="281">
        <v>0</v>
      </c>
      <c r="J24" s="281">
        <f t="shared" si="6"/>
        <v>32040</v>
      </c>
      <c r="K24" s="1036">
        <v>30</v>
      </c>
      <c r="L24" s="1036">
        <v>52</v>
      </c>
      <c r="M24" s="1036">
        <v>0</v>
      </c>
      <c r="N24" s="1036">
        <v>82</v>
      </c>
      <c r="O24" s="149" t="s">
        <v>308</v>
      </c>
      <c r="P24" s="149" t="s">
        <v>299</v>
      </c>
      <c r="Q24" s="209">
        <v>21916</v>
      </c>
      <c r="R24" s="434" t="s">
        <v>1320</v>
      </c>
      <c r="S24" s="665" t="s">
        <v>1321</v>
      </c>
      <c r="T24" s="666">
        <v>6</v>
      </c>
      <c r="U24" s="666">
        <v>6.2</v>
      </c>
      <c r="V24" s="666" t="s">
        <v>324</v>
      </c>
      <c r="W24" s="149" t="s">
        <v>1171</v>
      </c>
    </row>
    <row r="25" spans="1:26" s="349" customFormat="1" ht="93" customHeight="1">
      <c r="A25" s="280"/>
      <c r="B25" s="516"/>
      <c r="C25" s="524">
        <v>7</v>
      </c>
      <c r="D25" s="120" t="s">
        <v>1506</v>
      </c>
      <c r="E25" s="1165">
        <v>30000</v>
      </c>
      <c r="F25" s="1138">
        <v>0</v>
      </c>
      <c r="G25" s="1138">
        <v>0</v>
      </c>
      <c r="H25" s="1138">
        <v>0</v>
      </c>
      <c r="I25" s="1138">
        <v>0</v>
      </c>
      <c r="J25" s="111">
        <f t="shared" si="6"/>
        <v>30000</v>
      </c>
      <c r="K25" s="226">
        <v>200</v>
      </c>
      <c r="L25" s="226">
        <v>40</v>
      </c>
      <c r="M25" s="226">
        <v>0</v>
      </c>
      <c r="N25" s="226">
        <f>SUM(K25:M25)</f>
        <v>240</v>
      </c>
      <c r="O25" s="385" t="s">
        <v>308</v>
      </c>
      <c r="P25" s="385" t="s">
        <v>1454</v>
      </c>
      <c r="Q25" s="246">
        <v>22037</v>
      </c>
      <c r="R25" s="146" t="s">
        <v>1497</v>
      </c>
      <c r="S25" s="189" t="s">
        <v>1505</v>
      </c>
      <c r="T25" s="191">
        <v>6</v>
      </c>
      <c r="U25" s="191">
        <v>6.2</v>
      </c>
      <c r="V25" s="191" t="s">
        <v>324</v>
      </c>
      <c r="W25" s="146" t="s">
        <v>1373</v>
      </c>
    </row>
    <row r="26" spans="1:26" s="349" customFormat="1" ht="93">
      <c r="A26" s="280"/>
      <c r="B26" s="516"/>
      <c r="C26" s="562">
        <v>8</v>
      </c>
      <c r="D26" s="205" t="s">
        <v>2781</v>
      </c>
      <c r="E26" s="1213" t="s">
        <v>150</v>
      </c>
      <c r="F26" s="1213" t="s">
        <v>150</v>
      </c>
      <c r="G26" s="1213" t="s">
        <v>150</v>
      </c>
      <c r="H26" s="338">
        <v>9500</v>
      </c>
      <c r="I26" s="1213" t="s">
        <v>150</v>
      </c>
      <c r="J26" s="1131">
        <v>9500</v>
      </c>
      <c r="K26" s="227">
        <v>60</v>
      </c>
      <c r="L26" s="227">
        <v>15</v>
      </c>
      <c r="M26" s="227" t="s">
        <v>150</v>
      </c>
      <c r="N26" s="227">
        <v>75</v>
      </c>
      <c r="O26" s="385" t="s">
        <v>308</v>
      </c>
      <c r="P26" s="385" t="s">
        <v>1454</v>
      </c>
      <c r="Q26" s="207">
        <v>21976</v>
      </c>
      <c r="R26" s="146" t="s">
        <v>323</v>
      </c>
      <c r="S26" s="210" t="s">
        <v>292</v>
      </c>
      <c r="T26" s="191">
        <v>6</v>
      </c>
      <c r="U26" s="191">
        <v>6.2</v>
      </c>
      <c r="V26" s="191" t="s">
        <v>324</v>
      </c>
      <c r="W26" s="262" t="s">
        <v>153</v>
      </c>
    </row>
    <row r="27" spans="1:26" s="349" customFormat="1" ht="93">
      <c r="A27" s="280"/>
      <c r="B27" s="516"/>
      <c r="C27" s="562">
        <v>9</v>
      </c>
      <c r="D27" s="205" t="s">
        <v>2801</v>
      </c>
      <c r="E27" s="1213" t="s">
        <v>150</v>
      </c>
      <c r="F27" s="1213" t="s">
        <v>150</v>
      </c>
      <c r="G27" s="1213" t="s">
        <v>150</v>
      </c>
      <c r="H27" s="111">
        <v>26800</v>
      </c>
      <c r="I27" s="1213" t="s">
        <v>150</v>
      </c>
      <c r="J27" s="1131">
        <f t="shared" ref="J27:J32" si="7">SUM(E27:I27)</f>
        <v>26800</v>
      </c>
      <c r="K27" s="227">
        <v>80</v>
      </c>
      <c r="L27" s="227">
        <v>15</v>
      </c>
      <c r="M27" s="227" t="s">
        <v>150</v>
      </c>
      <c r="N27" s="227">
        <v>95</v>
      </c>
      <c r="O27" s="385" t="s">
        <v>308</v>
      </c>
      <c r="P27" s="385" t="s">
        <v>1454</v>
      </c>
      <c r="Q27" s="207">
        <v>22037</v>
      </c>
      <c r="R27" s="146" t="s">
        <v>326</v>
      </c>
      <c r="S27" s="210" t="s">
        <v>292</v>
      </c>
      <c r="T27" s="216">
        <v>6</v>
      </c>
      <c r="U27" s="216">
        <v>6.2</v>
      </c>
      <c r="V27" s="216" t="s">
        <v>324</v>
      </c>
      <c r="W27" s="262" t="s">
        <v>153</v>
      </c>
    </row>
    <row r="28" spans="1:26" s="349" customFormat="1" ht="93">
      <c r="A28" s="280"/>
      <c r="B28" s="516"/>
      <c r="C28" s="562">
        <v>10</v>
      </c>
      <c r="D28" s="205" t="s">
        <v>2800</v>
      </c>
      <c r="E28" s="1213" t="s">
        <v>150</v>
      </c>
      <c r="F28" s="1213" t="s">
        <v>150</v>
      </c>
      <c r="G28" s="1213" t="s">
        <v>150</v>
      </c>
      <c r="H28" s="111">
        <v>63700</v>
      </c>
      <c r="I28" s="1213" t="s">
        <v>150</v>
      </c>
      <c r="J28" s="1131">
        <f t="shared" si="7"/>
        <v>63700</v>
      </c>
      <c r="K28" s="227">
        <v>210</v>
      </c>
      <c r="L28" s="227">
        <v>20</v>
      </c>
      <c r="M28" s="227" t="s">
        <v>150</v>
      </c>
      <c r="N28" s="227">
        <v>230</v>
      </c>
      <c r="O28" s="385" t="s">
        <v>308</v>
      </c>
      <c r="P28" s="385" t="s">
        <v>1454</v>
      </c>
      <c r="Q28" s="207">
        <v>21885</v>
      </c>
      <c r="R28" s="146" t="s">
        <v>326</v>
      </c>
      <c r="S28" s="210" t="s">
        <v>292</v>
      </c>
      <c r="T28" s="191">
        <v>6</v>
      </c>
      <c r="U28" s="191">
        <v>6.2</v>
      </c>
      <c r="V28" s="191" t="s">
        <v>324</v>
      </c>
      <c r="W28" s="262" t="s">
        <v>153</v>
      </c>
    </row>
    <row r="29" spans="1:26" s="349" customFormat="1" ht="93">
      <c r="A29" s="280"/>
      <c r="B29" s="516"/>
      <c r="C29" s="563">
        <v>11</v>
      </c>
      <c r="D29" s="113" t="s">
        <v>1322</v>
      </c>
      <c r="E29" s="1138">
        <v>0</v>
      </c>
      <c r="F29" s="1138">
        <v>0</v>
      </c>
      <c r="G29" s="1156">
        <v>0</v>
      </c>
      <c r="H29" s="281">
        <v>25800</v>
      </c>
      <c r="I29" s="281">
        <v>0</v>
      </c>
      <c r="J29" s="281">
        <f>SUM(E29:I29)</f>
        <v>25800</v>
      </c>
      <c r="K29" s="1036">
        <v>30</v>
      </c>
      <c r="L29" s="1036">
        <v>52</v>
      </c>
      <c r="M29" s="1036">
        <v>0</v>
      </c>
      <c r="N29" s="1036">
        <v>82</v>
      </c>
      <c r="O29" s="149" t="s">
        <v>308</v>
      </c>
      <c r="P29" s="149" t="s">
        <v>299</v>
      </c>
      <c r="Q29" s="209">
        <v>21916</v>
      </c>
      <c r="R29" s="434" t="s">
        <v>1320</v>
      </c>
      <c r="S29" s="665" t="s">
        <v>1321</v>
      </c>
      <c r="T29" s="666">
        <v>6</v>
      </c>
      <c r="U29" s="666">
        <v>6.2</v>
      </c>
      <c r="V29" s="666" t="s">
        <v>324</v>
      </c>
      <c r="W29" s="149" t="s">
        <v>1171</v>
      </c>
    </row>
    <row r="30" spans="1:26" s="349" customFormat="1" ht="93">
      <c r="A30" s="280"/>
      <c r="B30" s="516"/>
      <c r="C30" s="524">
        <v>12</v>
      </c>
      <c r="D30" s="120" t="s">
        <v>994</v>
      </c>
      <c r="E30" s="245">
        <v>25000</v>
      </c>
      <c r="F30" s="239"/>
      <c r="G30" s="1069"/>
      <c r="H30" s="1069"/>
      <c r="I30" s="1069"/>
      <c r="J30" s="281">
        <f t="shared" si="7"/>
        <v>25000</v>
      </c>
      <c r="K30" s="227">
        <v>100</v>
      </c>
      <c r="L30" s="227">
        <v>20</v>
      </c>
      <c r="M30" s="227"/>
      <c r="N30" s="227">
        <v>120</v>
      </c>
      <c r="O30" s="284" t="s">
        <v>839</v>
      </c>
      <c r="P30" s="284" t="s">
        <v>299</v>
      </c>
      <c r="Q30" s="220" t="s">
        <v>834</v>
      </c>
      <c r="R30" s="146" t="s">
        <v>995</v>
      </c>
      <c r="S30" s="221" t="s">
        <v>912</v>
      </c>
      <c r="T30" s="199" t="s">
        <v>862</v>
      </c>
      <c r="U30" s="199" t="s">
        <v>996</v>
      </c>
      <c r="V30" s="199" t="s">
        <v>324</v>
      </c>
      <c r="W30" s="149" t="s">
        <v>893</v>
      </c>
    </row>
    <row r="31" spans="1:26" s="349" customFormat="1" ht="93">
      <c r="A31" s="280"/>
      <c r="B31" s="516"/>
      <c r="C31" s="524">
        <v>13</v>
      </c>
      <c r="D31" s="587" t="s">
        <v>1501</v>
      </c>
      <c r="E31" s="1165">
        <v>15000</v>
      </c>
      <c r="F31" s="1138">
        <v>0</v>
      </c>
      <c r="G31" s="1138">
        <v>0</v>
      </c>
      <c r="H31" s="1138">
        <v>0</v>
      </c>
      <c r="I31" s="1138">
        <v>0</v>
      </c>
      <c r="J31" s="111">
        <f t="shared" si="7"/>
        <v>15000</v>
      </c>
      <c r="K31" s="226">
        <v>40</v>
      </c>
      <c r="L31" s="226">
        <v>20</v>
      </c>
      <c r="M31" s="226">
        <v>0</v>
      </c>
      <c r="N31" s="226">
        <f>SUM(K31:M31)</f>
        <v>60</v>
      </c>
      <c r="O31" s="385" t="s">
        <v>308</v>
      </c>
      <c r="P31" s="385" t="s">
        <v>1454</v>
      </c>
      <c r="Q31" s="246">
        <v>22098</v>
      </c>
      <c r="R31" s="146" t="s">
        <v>1502</v>
      </c>
      <c r="S31" s="189" t="s">
        <v>1503</v>
      </c>
      <c r="T31" s="191">
        <v>6</v>
      </c>
      <c r="U31" s="191">
        <v>6.2</v>
      </c>
      <c r="V31" s="191" t="s">
        <v>324</v>
      </c>
      <c r="W31" s="146" t="s">
        <v>1373</v>
      </c>
    </row>
    <row r="32" spans="1:26" s="349" customFormat="1" ht="93">
      <c r="A32" s="280"/>
      <c r="B32" s="516"/>
      <c r="C32" s="524">
        <v>14</v>
      </c>
      <c r="D32" s="120" t="s">
        <v>1504</v>
      </c>
      <c r="E32" s="1165">
        <v>15000</v>
      </c>
      <c r="F32" s="1138">
        <v>0</v>
      </c>
      <c r="G32" s="1138">
        <v>0</v>
      </c>
      <c r="H32" s="1138">
        <v>0</v>
      </c>
      <c r="I32" s="1138">
        <v>0</v>
      </c>
      <c r="J32" s="111">
        <f t="shared" si="7"/>
        <v>15000</v>
      </c>
      <c r="K32" s="226">
        <v>300</v>
      </c>
      <c r="L32" s="226">
        <v>50</v>
      </c>
      <c r="M32" s="226">
        <v>0</v>
      </c>
      <c r="N32" s="226">
        <f>SUM(K32:M32)</f>
        <v>350</v>
      </c>
      <c r="O32" s="385" t="s">
        <v>308</v>
      </c>
      <c r="P32" s="385" t="s">
        <v>1454</v>
      </c>
      <c r="Q32" s="246">
        <v>22129</v>
      </c>
      <c r="R32" s="146" t="s">
        <v>1497</v>
      </c>
      <c r="S32" s="189" t="s">
        <v>1505</v>
      </c>
      <c r="T32" s="191">
        <v>6</v>
      </c>
      <c r="U32" s="191">
        <v>6.2</v>
      </c>
      <c r="V32" s="191" t="s">
        <v>324</v>
      </c>
      <c r="W32" s="146" t="s">
        <v>1373</v>
      </c>
    </row>
    <row r="33" spans="1:26" s="349" customFormat="1" ht="46.5">
      <c r="A33" s="465"/>
      <c r="B33" s="590"/>
      <c r="C33" s="575">
        <v>15</v>
      </c>
      <c r="D33" s="600" t="s">
        <v>2034</v>
      </c>
      <c r="E33" s="1267">
        <v>75800</v>
      </c>
      <c r="F33" s="1146">
        <v>0</v>
      </c>
      <c r="G33" s="1146">
        <v>0</v>
      </c>
      <c r="H33" s="1146">
        <v>0</v>
      </c>
      <c r="I33" s="1146">
        <v>0</v>
      </c>
      <c r="J33" s="1277">
        <v>75800</v>
      </c>
      <c r="K33" s="1328"/>
      <c r="L33" s="1329"/>
      <c r="M33" s="1329"/>
      <c r="N33" s="1329"/>
      <c r="O33" s="436"/>
      <c r="P33" s="436"/>
      <c r="Q33" s="346"/>
      <c r="R33" s="345" t="s">
        <v>2035</v>
      </c>
      <c r="S33" s="155" t="s">
        <v>2036</v>
      </c>
      <c r="T33" s="430">
        <v>6</v>
      </c>
      <c r="U33" s="430">
        <v>6.2</v>
      </c>
      <c r="V33" s="430" t="s">
        <v>324</v>
      </c>
      <c r="W33" s="345" t="s">
        <v>1877</v>
      </c>
      <c r="X33" s="348">
        <v>6</v>
      </c>
      <c r="Y33" s="348">
        <v>6.2</v>
      </c>
      <c r="Z33" s="348" t="s">
        <v>324</v>
      </c>
    </row>
    <row r="34" spans="1:26" s="669" customFormat="1" ht="90">
      <c r="A34" s="794"/>
      <c r="B34" s="786"/>
      <c r="C34" s="576"/>
      <c r="D34" s="1440" t="s">
        <v>3049</v>
      </c>
      <c r="E34" s="1441">
        <v>57000</v>
      </c>
      <c r="F34" s="1149">
        <v>0</v>
      </c>
      <c r="G34" s="1149">
        <v>0</v>
      </c>
      <c r="H34" s="1149">
        <v>0</v>
      </c>
      <c r="I34" s="1149">
        <v>0</v>
      </c>
      <c r="J34" s="1442">
        <v>57000</v>
      </c>
      <c r="K34" s="1443">
        <v>182</v>
      </c>
      <c r="L34" s="1444">
        <v>0</v>
      </c>
      <c r="M34" s="1444">
        <v>0</v>
      </c>
      <c r="N34" s="1444">
        <v>182</v>
      </c>
      <c r="O34" s="795" t="s">
        <v>308</v>
      </c>
      <c r="P34" s="795" t="s">
        <v>1454</v>
      </c>
      <c r="Q34" s="1445">
        <v>21916</v>
      </c>
      <c r="R34" s="376" t="s">
        <v>2035</v>
      </c>
      <c r="S34" s="1446" t="s">
        <v>2036</v>
      </c>
      <c r="T34" s="1447">
        <v>6</v>
      </c>
      <c r="U34" s="1447">
        <v>6.2</v>
      </c>
      <c r="V34" s="1447" t="s">
        <v>324</v>
      </c>
      <c r="W34" s="376" t="s">
        <v>1877</v>
      </c>
      <c r="X34" s="668">
        <v>6</v>
      </c>
      <c r="Y34" s="668">
        <v>6.2</v>
      </c>
      <c r="Z34" s="668" t="s">
        <v>324</v>
      </c>
    </row>
    <row r="35" spans="1:26" s="669" customFormat="1" ht="90">
      <c r="A35" s="796"/>
      <c r="B35" s="789"/>
      <c r="C35" s="578"/>
      <c r="D35" s="1448" t="s">
        <v>2805</v>
      </c>
      <c r="E35" s="1449">
        <v>18800</v>
      </c>
      <c r="F35" s="1152">
        <v>0</v>
      </c>
      <c r="G35" s="1152">
        <v>0</v>
      </c>
      <c r="H35" s="1152">
        <v>0</v>
      </c>
      <c r="I35" s="1152">
        <v>0</v>
      </c>
      <c r="J35" s="1450">
        <v>18800</v>
      </c>
      <c r="K35" s="1451">
        <v>58</v>
      </c>
      <c r="L35" s="1038">
        <v>0</v>
      </c>
      <c r="M35" s="1038">
        <v>0</v>
      </c>
      <c r="N35" s="1038">
        <v>58</v>
      </c>
      <c r="O35" s="797" t="s">
        <v>308</v>
      </c>
      <c r="P35" s="797" t="s">
        <v>1454</v>
      </c>
      <c r="Q35" s="1452">
        <v>22037</v>
      </c>
      <c r="R35" s="377" t="s">
        <v>2035</v>
      </c>
      <c r="S35" s="1453" t="s">
        <v>2036</v>
      </c>
      <c r="T35" s="355">
        <v>6</v>
      </c>
      <c r="U35" s="355">
        <v>6.2</v>
      </c>
      <c r="V35" s="355" t="s">
        <v>324</v>
      </c>
      <c r="W35" s="377" t="s">
        <v>1877</v>
      </c>
      <c r="X35" s="668">
        <v>6</v>
      </c>
      <c r="Y35" s="668">
        <v>6.2</v>
      </c>
      <c r="Z35" s="668" t="s">
        <v>324</v>
      </c>
    </row>
    <row r="36" spans="1:26" s="349" customFormat="1">
      <c r="A36" s="1204" t="s">
        <v>560</v>
      </c>
      <c r="B36" s="224"/>
      <c r="C36" s="588"/>
      <c r="D36" s="318" t="s">
        <v>2767</v>
      </c>
      <c r="E36" s="1215">
        <f>SUM(E37)</f>
        <v>0</v>
      </c>
      <c r="F36" s="1215">
        <f t="shared" ref="F36:J36" si="8">SUM(F37)</f>
        <v>50000</v>
      </c>
      <c r="G36" s="1215">
        <f t="shared" si="8"/>
        <v>0</v>
      </c>
      <c r="H36" s="1215">
        <f t="shared" si="8"/>
        <v>0</v>
      </c>
      <c r="I36" s="1215">
        <f t="shared" si="8"/>
        <v>0</v>
      </c>
      <c r="J36" s="1215">
        <f t="shared" si="8"/>
        <v>50000</v>
      </c>
      <c r="K36" s="1130"/>
      <c r="L36" s="1130"/>
      <c r="M36" s="1130"/>
      <c r="N36" s="1130"/>
      <c r="O36" s="319"/>
      <c r="P36" s="319"/>
      <c r="Q36" s="501"/>
      <c r="R36" s="319"/>
      <c r="S36" s="486"/>
      <c r="T36" s="225"/>
      <c r="U36" s="225"/>
      <c r="V36" s="225"/>
      <c r="W36" s="485"/>
      <c r="X36" s="348"/>
    </row>
    <row r="37" spans="1:26" s="349" customFormat="1" ht="93">
      <c r="A37" s="280"/>
      <c r="B37" s="516"/>
      <c r="C37" s="524">
        <v>1</v>
      </c>
      <c r="D37" s="123" t="s">
        <v>1697</v>
      </c>
      <c r="E37" s="1152">
        <v>0</v>
      </c>
      <c r="F37" s="245">
        <v>50000</v>
      </c>
      <c r="G37" s="1152">
        <v>0</v>
      </c>
      <c r="H37" s="1152">
        <v>0</v>
      </c>
      <c r="I37" s="1152">
        <v>0</v>
      </c>
      <c r="J37" s="338">
        <v>50000</v>
      </c>
      <c r="K37" s="1038">
        <v>0</v>
      </c>
      <c r="L37" s="227">
        <v>20</v>
      </c>
      <c r="M37" s="1038">
        <v>0</v>
      </c>
      <c r="N37" s="227">
        <v>20</v>
      </c>
      <c r="O37" s="284" t="s">
        <v>308</v>
      </c>
      <c r="P37" s="284" t="s">
        <v>299</v>
      </c>
      <c r="Q37" s="207">
        <v>21885</v>
      </c>
      <c r="R37" s="146" t="s">
        <v>1637</v>
      </c>
      <c r="S37" s="189" t="s">
        <v>1677</v>
      </c>
      <c r="T37" s="210">
        <v>6</v>
      </c>
      <c r="U37" s="210">
        <v>6.4</v>
      </c>
      <c r="V37" s="210" t="s">
        <v>560</v>
      </c>
      <c r="W37" s="146" t="s">
        <v>3050</v>
      </c>
      <c r="X37" s="348"/>
    </row>
    <row r="38" spans="1:26" s="349" customFormat="1" ht="21" customHeight="1">
      <c r="A38" s="1204" t="s">
        <v>327</v>
      </c>
      <c r="B38" s="224"/>
      <c r="C38" s="588"/>
      <c r="D38" s="318" t="s">
        <v>2768</v>
      </c>
      <c r="E38" s="1215">
        <f t="shared" ref="E38:J38" si="9">SUM(E39,E40,E41,E42,E43,E44,E45,E46,E47,E48,E49,E50,E51,E52,E53,E54,E55,E56,E57,E58,E59,E60,E61,E62,E63,E64,E73,E74,E77,E78,E79,E80,E81,E82,E83,E84,E85,E86,E87,E88,E89,E96,E97,E102)</f>
        <v>309800</v>
      </c>
      <c r="F38" s="1215">
        <f t="shared" si="9"/>
        <v>1426400</v>
      </c>
      <c r="G38" s="1215">
        <f t="shared" si="9"/>
        <v>0</v>
      </c>
      <c r="H38" s="1215">
        <f t="shared" si="9"/>
        <v>0</v>
      </c>
      <c r="I38" s="1215">
        <f t="shared" si="9"/>
        <v>0</v>
      </c>
      <c r="J38" s="1215">
        <f t="shared" si="9"/>
        <v>1736200</v>
      </c>
      <c r="K38" s="1130"/>
      <c r="L38" s="1130"/>
      <c r="M38" s="1130"/>
      <c r="N38" s="1130"/>
      <c r="O38" s="319"/>
      <c r="P38" s="319"/>
      <c r="Q38" s="501"/>
      <c r="R38" s="319"/>
      <c r="S38" s="486"/>
      <c r="T38" s="225"/>
      <c r="U38" s="225"/>
      <c r="V38" s="225"/>
      <c r="W38" s="485"/>
      <c r="X38" s="348"/>
    </row>
    <row r="39" spans="1:26" s="349" customFormat="1" ht="93">
      <c r="A39" s="280"/>
      <c r="B39" s="516"/>
      <c r="C39" s="524">
        <v>1</v>
      </c>
      <c r="D39" s="117" t="s">
        <v>1698</v>
      </c>
      <c r="E39" s="1152">
        <v>0</v>
      </c>
      <c r="F39" s="245">
        <v>25000</v>
      </c>
      <c r="G39" s="1152">
        <v>0</v>
      </c>
      <c r="H39" s="1152">
        <v>0</v>
      </c>
      <c r="I39" s="1152">
        <v>0</v>
      </c>
      <c r="J39" s="338">
        <v>25000</v>
      </c>
      <c r="K39" s="230">
        <v>25</v>
      </c>
      <c r="L39" s="1131">
        <v>0</v>
      </c>
      <c r="M39" s="1131">
        <v>0</v>
      </c>
      <c r="N39" s="230">
        <v>25</v>
      </c>
      <c r="O39" s="284" t="s">
        <v>308</v>
      </c>
      <c r="P39" s="284" t="s">
        <v>299</v>
      </c>
      <c r="Q39" s="207">
        <v>22068</v>
      </c>
      <c r="R39" s="146" t="s">
        <v>1699</v>
      </c>
      <c r="S39" s="189" t="s">
        <v>1681</v>
      </c>
      <c r="T39" s="231">
        <v>6</v>
      </c>
      <c r="U39" s="231">
        <v>6.5</v>
      </c>
      <c r="V39" s="231" t="s">
        <v>327</v>
      </c>
      <c r="W39" s="146" t="s">
        <v>3050</v>
      </c>
      <c r="X39" s="348">
        <v>6</v>
      </c>
      <c r="Y39" s="348">
        <v>6.5</v>
      </c>
      <c r="Z39" s="348" t="s">
        <v>327</v>
      </c>
    </row>
    <row r="40" spans="1:26" s="349" customFormat="1" ht="93">
      <c r="A40" s="280"/>
      <c r="B40" s="516"/>
      <c r="C40" s="524">
        <v>2</v>
      </c>
      <c r="D40" s="117" t="s">
        <v>1700</v>
      </c>
      <c r="E40" s="1152">
        <v>0</v>
      </c>
      <c r="F40" s="245">
        <v>25000</v>
      </c>
      <c r="G40" s="1152">
        <v>0</v>
      </c>
      <c r="H40" s="1152">
        <v>0</v>
      </c>
      <c r="I40" s="1152">
        <v>0</v>
      </c>
      <c r="J40" s="338">
        <v>25000</v>
      </c>
      <c r="K40" s="230">
        <v>25</v>
      </c>
      <c r="L40" s="1131">
        <v>0</v>
      </c>
      <c r="M40" s="1131">
        <v>0</v>
      </c>
      <c r="N40" s="230">
        <v>25</v>
      </c>
      <c r="O40" s="284" t="s">
        <v>308</v>
      </c>
      <c r="P40" s="284" t="s">
        <v>299</v>
      </c>
      <c r="Q40" s="207">
        <v>22129</v>
      </c>
      <c r="R40" s="146" t="s">
        <v>1701</v>
      </c>
      <c r="S40" s="189" t="s">
        <v>1702</v>
      </c>
      <c r="T40" s="231">
        <v>6</v>
      </c>
      <c r="U40" s="231">
        <v>6.5</v>
      </c>
      <c r="V40" s="231" t="s">
        <v>327</v>
      </c>
      <c r="W40" s="146" t="s">
        <v>3050</v>
      </c>
      <c r="X40" s="348">
        <v>6</v>
      </c>
      <c r="Y40" s="348">
        <v>6.5</v>
      </c>
      <c r="Z40" s="348" t="s">
        <v>327</v>
      </c>
    </row>
    <row r="41" spans="1:26" s="349" customFormat="1" ht="93">
      <c r="A41" s="280"/>
      <c r="B41" s="516"/>
      <c r="C41" s="524">
        <v>3</v>
      </c>
      <c r="D41" s="117" t="s">
        <v>1703</v>
      </c>
      <c r="E41" s="1152">
        <v>0</v>
      </c>
      <c r="F41" s="245">
        <v>25000</v>
      </c>
      <c r="G41" s="1152">
        <v>0</v>
      </c>
      <c r="H41" s="1152">
        <v>0</v>
      </c>
      <c r="I41" s="1152">
        <v>0</v>
      </c>
      <c r="J41" s="338">
        <v>25000</v>
      </c>
      <c r="K41" s="227">
        <v>25</v>
      </c>
      <c r="L41" s="1131">
        <v>0</v>
      </c>
      <c r="M41" s="1131">
        <v>0</v>
      </c>
      <c r="N41" s="227">
        <v>25</v>
      </c>
      <c r="O41" s="284" t="s">
        <v>308</v>
      </c>
      <c r="P41" s="284" t="s">
        <v>299</v>
      </c>
      <c r="Q41" s="207">
        <v>21885</v>
      </c>
      <c r="R41" s="146" t="s">
        <v>1704</v>
      </c>
      <c r="S41" s="189" t="s">
        <v>1705</v>
      </c>
      <c r="T41" s="231">
        <v>6</v>
      </c>
      <c r="U41" s="231">
        <v>6.5</v>
      </c>
      <c r="V41" s="231" t="s">
        <v>327</v>
      </c>
      <c r="W41" s="146" t="s">
        <v>3050</v>
      </c>
      <c r="X41" s="348">
        <v>6</v>
      </c>
      <c r="Y41" s="348">
        <v>6.5</v>
      </c>
      <c r="Z41" s="348" t="s">
        <v>327</v>
      </c>
    </row>
    <row r="42" spans="1:26" s="349" customFormat="1" ht="93">
      <c r="A42" s="280"/>
      <c r="B42" s="516"/>
      <c r="C42" s="524">
        <v>4</v>
      </c>
      <c r="D42" s="117" t="s">
        <v>1706</v>
      </c>
      <c r="E42" s="1152">
        <v>0</v>
      </c>
      <c r="F42" s="245">
        <v>25000</v>
      </c>
      <c r="G42" s="1152">
        <v>0</v>
      </c>
      <c r="H42" s="1152">
        <v>0</v>
      </c>
      <c r="I42" s="1152">
        <v>0</v>
      </c>
      <c r="J42" s="338">
        <v>25000</v>
      </c>
      <c r="K42" s="227">
        <v>25</v>
      </c>
      <c r="L42" s="1131">
        <v>0</v>
      </c>
      <c r="M42" s="1131">
        <v>0</v>
      </c>
      <c r="N42" s="227">
        <v>25</v>
      </c>
      <c r="O42" s="284" t="s">
        <v>308</v>
      </c>
      <c r="P42" s="284" t="s">
        <v>299</v>
      </c>
      <c r="Q42" s="207">
        <v>21976</v>
      </c>
      <c r="R42" s="181" t="s">
        <v>1707</v>
      </c>
      <c r="S42" s="189" t="s">
        <v>1640</v>
      </c>
      <c r="T42" s="231">
        <v>6</v>
      </c>
      <c r="U42" s="231">
        <v>6.5</v>
      </c>
      <c r="V42" s="231" t="s">
        <v>327</v>
      </c>
      <c r="W42" s="146" t="s">
        <v>3050</v>
      </c>
      <c r="X42" s="348">
        <v>6</v>
      </c>
      <c r="Y42" s="348">
        <v>6.5</v>
      </c>
      <c r="Z42" s="348" t="s">
        <v>327</v>
      </c>
    </row>
    <row r="43" spans="1:26" s="349" customFormat="1" ht="93">
      <c r="A43" s="280"/>
      <c r="B43" s="516"/>
      <c r="C43" s="524">
        <v>5</v>
      </c>
      <c r="D43" s="117" t="s">
        <v>1708</v>
      </c>
      <c r="E43" s="1152">
        <v>0</v>
      </c>
      <c r="F43" s="245">
        <v>25000</v>
      </c>
      <c r="G43" s="1152">
        <v>0</v>
      </c>
      <c r="H43" s="1152">
        <v>0</v>
      </c>
      <c r="I43" s="1152">
        <v>0</v>
      </c>
      <c r="J43" s="338">
        <v>25000</v>
      </c>
      <c r="K43" s="230">
        <v>25</v>
      </c>
      <c r="L43" s="1131">
        <v>0</v>
      </c>
      <c r="M43" s="1131">
        <v>0</v>
      </c>
      <c r="N43" s="230">
        <v>25</v>
      </c>
      <c r="O43" s="284" t="s">
        <v>308</v>
      </c>
      <c r="P43" s="284" t="s">
        <v>299</v>
      </c>
      <c r="Q43" s="207">
        <v>22129</v>
      </c>
      <c r="R43" s="146" t="s">
        <v>1709</v>
      </c>
      <c r="S43" s="189" t="s">
        <v>1661</v>
      </c>
      <c r="T43" s="231">
        <v>6</v>
      </c>
      <c r="U43" s="231">
        <v>6.5</v>
      </c>
      <c r="V43" s="231" t="s">
        <v>327</v>
      </c>
      <c r="W43" s="146" t="s">
        <v>3050</v>
      </c>
      <c r="X43" s="348">
        <v>6</v>
      </c>
      <c r="Y43" s="348">
        <v>6.5</v>
      </c>
      <c r="Z43" s="348" t="s">
        <v>327</v>
      </c>
    </row>
    <row r="44" spans="1:26" s="349" customFormat="1" ht="93">
      <c r="A44" s="280"/>
      <c r="B44" s="516"/>
      <c r="C44" s="524">
        <v>6</v>
      </c>
      <c r="D44" s="117" t="s">
        <v>1710</v>
      </c>
      <c r="E44" s="1138">
        <v>0</v>
      </c>
      <c r="F44" s="245">
        <v>25000</v>
      </c>
      <c r="G44" s="1138">
        <v>0</v>
      </c>
      <c r="H44" s="1138">
        <v>0</v>
      </c>
      <c r="I44" s="1138">
        <v>0</v>
      </c>
      <c r="J44" s="338">
        <v>25000</v>
      </c>
      <c r="K44" s="227">
        <v>25</v>
      </c>
      <c r="L44" s="1131">
        <v>0</v>
      </c>
      <c r="M44" s="1131">
        <v>0</v>
      </c>
      <c r="N44" s="227">
        <v>25</v>
      </c>
      <c r="O44" s="284" t="s">
        <v>308</v>
      </c>
      <c r="P44" s="284" t="s">
        <v>299</v>
      </c>
      <c r="Q44" s="246">
        <v>21976</v>
      </c>
      <c r="R44" s="146" t="s">
        <v>1648</v>
      </c>
      <c r="S44" s="189" t="s">
        <v>1649</v>
      </c>
      <c r="T44" s="231">
        <v>6</v>
      </c>
      <c r="U44" s="231">
        <v>6.5</v>
      </c>
      <c r="V44" s="231" t="s">
        <v>327</v>
      </c>
      <c r="W44" s="146" t="s">
        <v>3050</v>
      </c>
      <c r="X44" s="348">
        <v>6</v>
      </c>
      <c r="Y44" s="348">
        <v>6.5</v>
      </c>
      <c r="Z44" s="348" t="s">
        <v>327</v>
      </c>
    </row>
    <row r="45" spans="1:26" s="349" customFormat="1" ht="93">
      <c r="A45" s="280"/>
      <c r="B45" s="516"/>
      <c r="C45" s="524">
        <v>7</v>
      </c>
      <c r="D45" s="117" t="s">
        <v>1711</v>
      </c>
      <c r="E45" s="1152">
        <v>0</v>
      </c>
      <c r="F45" s="245">
        <v>25000</v>
      </c>
      <c r="G45" s="1152">
        <v>0</v>
      </c>
      <c r="H45" s="1152">
        <v>0</v>
      </c>
      <c r="I45" s="1152">
        <v>0</v>
      </c>
      <c r="J45" s="338">
        <v>25000</v>
      </c>
      <c r="K45" s="227">
        <v>25</v>
      </c>
      <c r="L45" s="1131">
        <v>0</v>
      </c>
      <c r="M45" s="1131">
        <v>0</v>
      </c>
      <c r="N45" s="227">
        <v>25</v>
      </c>
      <c r="O45" s="284" t="s">
        <v>308</v>
      </c>
      <c r="P45" s="284" t="s">
        <v>299</v>
      </c>
      <c r="Q45" s="229" t="s">
        <v>773</v>
      </c>
      <c r="R45" s="146" t="s">
        <v>1689</v>
      </c>
      <c r="S45" s="189" t="s">
        <v>1690</v>
      </c>
      <c r="T45" s="231">
        <v>6</v>
      </c>
      <c r="U45" s="231">
        <v>6.5</v>
      </c>
      <c r="V45" s="231" t="s">
        <v>327</v>
      </c>
      <c r="W45" s="146" t="s">
        <v>3050</v>
      </c>
      <c r="X45" s="348">
        <v>6</v>
      </c>
      <c r="Y45" s="348">
        <v>6.5</v>
      </c>
      <c r="Z45" s="348" t="s">
        <v>327</v>
      </c>
    </row>
    <row r="46" spans="1:26" s="349" customFormat="1" ht="93">
      <c r="A46" s="280"/>
      <c r="B46" s="516"/>
      <c r="C46" s="524">
        <v>8</v>
      </c>
      <c r="D46" s="117" t="s">
        <v>1712</v>
      </c>
      <c r="E46" s="1152">
        <v>0</v>
      </c>
      <c r="F46" s="245">
        <v>25000</v>
      </c>
      <c r="G46" s="1152">
        <v>0</v>
      </c>
      <c r="H46" s="1152">
        <v>0</v>
      </c>
      <c r="I46" s="1152">
        <v>0</v>
      </c>
      <c r="J46" s="338">
        <v>25000</v>
      </c>
      <c r="K46" s="230">
        <v>25</v>
      </c>
      <c r="L46" s="1131">
        <v>0</v>
      </c>
      <c r="M46" s="1131">
        <v>0</v>
      </c>
      <c r="N46" s="230">
        <v>25</v>
      </c>
      <c r="O46" s="284" t="s">
        <v>308</v>
      </c>
      <c r="P46" s="284" t="s">
        <v>299</v>
      </c>
      <c r="Q46" s="207">
        <v>21916</v>
      </c>
      <c r="R46" s="146" t="s">
        <v>1713</v>
      </c>
      <c r="S46" s="189" t="s">
        <v>1668</v>
      </c>
      <c r="T46" s="231">
        <v>6</v>
      </c>
      <c r="U46" s="231">
        <v>6.5</v>
      </c>
      <c r="V46" s="231" t="s">
        <v>327</v>
      </c>
      <c r="W46" s="146" t="s">
        <v>3050</v>
      </c>
      <c r="X46" s="348">
        <v>6</v>
      </c>
      <c r="Y46" s="348">
        <v>6.5</v>
      </c>
      <c r="Z46" s="348" t="s">
        <v>327</v>
      </c>
    </row>
    <row r="47" spans="1:26" s="349" customFormat="1" ht="93">
      <c r="A47" s="280"/>
      <c r="B47" s="516"/>
      <c r="C47" s="524">
        <v>9</v>
      </c>
      <c r="D47" s="117" t="s">
        <v>1714</v>
      </c>
      <c r="E47" s="1152">
        <v>0</v>
      </c>
      <c r="F47" s="245">
        <v>25000</v>
      </c>
      <c r="G47" s="1152">
        <v>0</v>
      </c>
      <c r="H47" s="1152">
        <v>0</v>
      </c>
      <c r="I47" s="1152">
        <v>0</v>
      </c>
      <c r="J47" s="338">
        <v>25000</v>
      </c>
      <c r="K47" s="230">
        <v>25</v>
      </c>
      <c r="L47" s="1131">
        <v>0</v>
      </c>
      <c r="M47" s="1131">
        <v>0</v>
      </c>
      <c r="N47" s="230">
        <v>25</v>
      </c>
      <c r="O47" s="284" t="s">
        <v>308</v>
      </c>
      <c r="P47" s="284" t="s">
        <v>299</v>
      </c>
      <c r="Q47" s="207">
        <v>21916</v>
      </c>
      <c r="R47" s="146" t="s">
        <v>1715</v>
      </c>
      <c r="S47" s="189" t="s">
        <v>1716</v>
      </c>
      <c r="T47" s="231">
        <v>6</v>
      </c>
      <c r="U47" s="231">
        <v>6.5</v>
      </c>
      <c r="V47" s="231" t="s">
        <v>327</v>
      </c>
      <c r="W47" s="146" t="s">
        <v>3050</v>
      </c>
      <c r="X47" s="348">
        <v>6</v>
      </c>
      <c r="Y47" s="348">
        <v>6.5</v>
      </c>
      <c r="Z47" s="348" t="s">
        <v>327</v>
      </c>
    </row>
    <row r="48" spans="1:26" s="349" customFormat="1" ht="93">
      <c r="A48" s="280"/>
      <c r="B48" s="516"/>
      <c r="C48" s="524">
        <v>10</v>
      </c>
      <c r="D48" s="117" t="s">
        <v>1717</v>
      </c>
      <c r="E48" s="1152">
        <v>0</v>
      </c>
      <c r="F48" s="230">
        <v>25000</v>
      </c>
      <c r="G48" s="1152">
        <v>0</v>
      </c>
      <c r="H48" s="1152">
        <v>0</v>
      </c>
      <c r="I48" s="1152">
        <v>0</v>
      </c>
      <c r="J48" s="338">
        <v>25000</v>
      </c>
      <c r="K48" s="230">
        <v>25</v>
      </c>
      <c r="L48" s="1131">
        <v>0</v>
      </c>
      <c r="M48" s="1131">
        <v>0</v>
      </c>
      <c r="N48" s="230">
        <v>25</v>
      </c>
      <c r="O48" s="284" t="s">
        <v>308</v>
      </c>
      <c r="P48" s="284" t="s">
        <v>299</v>
      </c>
      <c r="Q48" s="207">
        <v>22007</v>
      </c>
      <c r="R48" s="146" t="s">
        <v>1718</v>
      </c>
      <c r="S48" s="189" t="s">
        <v>1719</v>
      </c>
      <c r="T48" s="231">
        <v>6</v>
      </c>
      <c r="U48" s="231">
        <v>6.5</v>
      </c>
      <c r="V48" s="231" t="s">
        <v>327</v>
      </c>
      <c r="W48" s="146" t="s">
        <v>3050</v>
      </c>
      <c r="X48" s="348">
        <v>6</v>
      </c>
      <c r="Y48" s="348">
        <v>6.5</v>
      </c>
      <c r="Z48" s="348" t="s">
        <v>327</v>
      </c>
    </row>
    <row r="49" spans="1:26" s="669" customFormat="1" ht="93">
      <c r="A49" s="667"/>
      <c r="B49" s="516"/>
      <c r="C49" s="526">
        <v>11</v>
      </c>
      <c r="D49" s="594" t="s">
        <v>723</v>
      </c>
      <c r="E49" s="243">
        <v>25000</v>
      </c>
      <c r="F49" s="1152">
        <v>0</v>
      </c>
      <c r="G49" s="1152">
        <v>0</v>
      </c>
      <c r="H49" s="1152">
        <v>0</v>
      </c>
      <c r="I49" s="1152">
        <v>0</v>
      </c>
      <c r="J49" s="1131">
        <f>SUM(E49:I49)</f>
        <v>25000</v>
      </c>
      <c r="K49" s="1131">
        <v>30</v>
      </c>
      <c r="L49" s="1131">
        <v>8</v>
      </c>
      <c r="M49" s="1131">
        <v>0</v>
      </c>
      <c r="N49" s="1131">
        <v>38</v>
      </c>
      <c r="O49" s="181" t="s">
        <v>308</v>
      </c>
      <c r="P49" s="181" t="s">
        <v>299</v>
      </c>
      <c r="Q49" s="236">
        <v>21976</v>
      </c>
      <c r="R49" s="181" t="s">
        <v>724</v>
      </c>
      <c r="S49" s="943" t="s">
        <v>725</v>
      </c>
      <c r="T49" s="231">
        <v>6</v>
      </c>
      <c r="U49" s="231">
        <v>6.5</v>
      </c>
      <c r="V49" s="231" t="s">
        <v>327</v>
      </c>
      <c r="W49" s="446" t="s">
        <v>588</v>
      </c>
      <c r="X49" s="1454">
        <v>6</v>
      </c>
      <c r="Y49" s="1454">
        <v>6.5</v>
      </c>
      <c r="Z49" s="1454" t="s">
        <v>327</v>
      </c>
    </row>
    <row r="50" spans="1:26" s="349" customFormat="1" ht="139.5">
      <c r="A50" s="280"/>
      <c r="B50" s="516"/>
      <c r="C50" s="525">
        <v>12</v>
      </c>
      <c r="D50" s="120" t="s">
        <v>561</v>
      </c>
      <c r="E50" s="245">
        <v>189800</v>
      </c>
      <c r="F50" s="1213" t="s">
        <v>150</v>
      </c>
      <c r="G50" s="1213" t="s">
        <v>150</v>
      </c>
      <c r="H50" s="1213" t="s">
        <v>150</v>
      </c>
      <c r="I50" s="1213" t="s">
        <v>150</v>
      </c>
      <c r="J50" s="281">
        <v>189800</v>
      </c>
      <c r="K50" s="1036">
        <v>300</v>
      </c>
      <c r="L50" s="1036">
        <v>40</v>
      </c>
      <c r="M50" s="1036" t="s">
        <v>150</v>
      </c>
      <c r="N50" s="1036">
        <v>340</v>
      </c>
      <c r="O50" s="149" t="s">
        <v>428</v>
      </c>
      <c r="P50" s="149" t="s">
        <v>429</v>
      </c>
      <c r="Q50" s="233">
        <v>21885</v>
      </c>
      <c r="R50" s="149" t="s">
        <v>504</v>
      </c>
      <c r="S50" s="150" t="s">
        <v>515</v>
      </c>
      <c r="T50" s="231">
        <v>6</v>
      </c>
      <c r="U50" s="231">
        <v>6.5</v>
      </c>
      <c r="V50" s="231" t="s">
        <v>327</v>
      </c>
      <c r="W50" s="149" t="s">
        <v>432</v>
      </c>
      <c r="X50" s="348">
        <v>6</v>
      </c>
      <c r="Y50" s="348">
        <v>6.5</v>
      </c>
      <c r="Z50" s="348" t="s">
        <v>327</v>
      </c>
    </row>
    <row r="51" spans="1:26" s="349" customFormat="1" ht="93">
      <c r="A51" s="280"/>
      <c r="B51" s="516"/>
      <c r="C51" s="524">
        <v>13</v>
      </c>
      <c r="D51" s="187" t="s">
        <v>3030</v>
      </c>
      <c r="E51" s="1152">
        <v>0</v>
      </c>
      <c r="F51" s="1278">
        <v>46400</v>
      </c>
      <c r="G51" s="1152">
        <v>0</v>
      </c>
      <c r="H51" s="1152">
        <v>0</v>
      </c>
      <c r="I51" s="1152">
        <v>0</v>
      </c>
      <c r="J51" s="1131">
        <v>46400</v>
      </c>
      <c r="K51" s="227">
        <v>80</v>
      </c>
      <c r="L51" s="227" t="s">
        <v>150</v>
      </c>
      <c r="M51" s="227" t="s">
        <v>150</v>
      </c>
      <c r="N51" s="227">
        <v>80</v>
      </c>
      <c r="O51" s="146" t="s">
        <v>308</v>
      </c>
      <c r="P51" s="146" t="s">
        <v>299</v>
      </c>
      <c r="Q51" s="207">
        <v>21641</v>
      </c>
      <c r="R51" s="146" t="s">
        <v>295</v>
      </c>
      <c r="S51" s="210" t="s">
        <v>296</v>
      </c>
      <c r="T51" s="231">
        <v>6</v>
      </c>
      <c r="U51" s="231">
        <v>6.5</v>
      </c>
      <c r="V51" s="231" t="s">
        <v>327</v>
      </c>
      <c r="W51" s="262" t="s">
        <v>153</v>
      </c>
      <c r="X51" s="348"/>
    </row>
    <row r="52" spans="1:26" s="349" customFormat="1" ht="93">
      <c r="A52" s="280"/>
      <c r="B52" s="516"/>
      <c r="C52" s="525">
        <v>14</v>
      </c>
      <c r="D52" s="128" t="s">
        <v>563</v>
      </c>
      <c r="E52" s="1152">
        <v>0</v>
      </c>
      <c r="F52" s="1279">
        <v>60000</v>
      </c>
      <c r="G52" s="1152">
        <v>0</v>
      </c>
      <c r="H52" s="1152">
        <v>0</v>
      </c>
      <c r="I52" s="1152">
        <v>0</v>
      </c>
      <c r="J52" s="281">
        <v>60000</v>
      </c>
      <c r="K52" s="1036">
        <v>80</v>
      </c>
      <c r="L52" s="1036">
        <v>10</v>
      </c>
      <c r="M52" s="1036" t="s">
        <v>150</v>
      </c>
      <c r="N52" s="1036">
        <v>90</v>
      </c>
      <c r="O52" s="149" t="s">
        <v>308</v>
      </c>
      <c r="P52" s="149" t="s">
        <v>299</v>
      </c>
      <c r="Q52" s="233">
        <v>22037</v>
      </c>
      <c r="R52" s="149" t="s">
        <v>564</v>
      </c>
      <c r="S52" s="150" t="s">
        <v>565</v>
      </c>
      <c r="T52" s="231">
        <v>6</v>
      </c>
      <c r="U52" s="231">
        <v>6.5</v>
      </c>
      <c r="V52" s="231" t="s">
        <v>327</v>
      </c>
      <c r="W52" s="149" t="s">
        <v>432</v>
      </c>
      <c r="X52" s="348"/>
    </row>
    <row r="53" spans="1:26" s="349" customFormat="1" ht="93">
      <c r="A53" s="280"/>
      <c r="B53" s="516"/>
      <c r="C53" s="524">
        <v>15</v>
      </c>
      <c r="D53" s="496" t="s">
        <v>1148</v>
      </c>
      <c r="E53" s="1257">
        <v>40000</v>
      </c>
      <c r="F53" s="1152">
        <v>0</v>
      </c>
      <c r="G53" s="1138">
        <v>0</v>
      </c>
      <c r="H53" s="1138">
        <v>0</v>
      </c>
      <c r="I53" s="1138">
        <v>0</v>
      </c>
      <c r="J53" s="1280">
        <f>SUM(E53:I53)</f>
        <v>40000</v>
      </c>
      <c r="K53" s="227">
        <v>80</v>
      </c>
      <c r="L53" s="227">
        <v>10</v>
      </c>
      <c r="M53" s="1036" t="s">
        <v>150</v>
      </c>
      <c r="N53" s="227">
        <v>90</v>
      </c>
      <c r="O53" s="149" t="s">
        <v>308</v>
      </c>
      <c r="P53" s="146" t="s">
        <v>299</v>
      </c>
      <c r="Q53" s="207">
        <v>21976</v>
      </c>
      <c r="R53" s="149" t="s">
        <v>1025</v>
      </c>
      <c r="S53" s="150" t="s">
        <v>1026</v>
      </c>
      <c r="T53" s="231">
        <v>6</v>
      </c>
      <c r="U53" s="231">
        <v>6.5</v>
      </c>
      <c r="V53" s="231" t="s">
        <v>327</v>
      </c>
      <c r="W53" s="362" t="s">
        <v>1024</v>
      </c>
      <c r="X53" s="348"/>
    </row>
    <row r="54" spans="1:26" s="349" customFormat="1" ht="93">
      <c r="A54" s="280"/>
      <c r="B54" s="516"/>
      <c r="C54" s="525">
        <v>16</v>
      </c>
      <c r="D54" s="117" t="s">
        <v>1149</v>
      </c>
      <c r="E54" s="1152">
        <v>0</v>
      </c>
      <c r="F54" s="245">
        <v>40000</v>
      </c>
      <c r="G54" s="1152">
        <v>0</v>
      </c>
      <c r="H54" s="1152">
        <v>0</v>
      </c>
      <c r="I54" s="1152">
        <v>0</v>
      </c>
      <c r="J54" s="1280">
        <f>SUM(E54:I54)</f>
        <v>40000</v>
      </c>
      <c r="K54" s="1036">
        <v>120</v>
      </c>
      <c r="L54" s="1036" t="s">
        <v>150</v>
      </c>
      <c r="M54" s="1036" t="s">
        <v>150</v>
      </c>
      <c r="N54" s="1036">
        <v>120</v>
      </c>
      <c r="O54" s="149" t="s">
        <v>308</v>
      </c>
      <c r="P54" s="146" t="s">
        <v>299</v>
      </c>
      <c r="Q54" s="233">
        <v>21947</v>
      </c>
      <c r="R54" s="149" t="s">
        <v>1142</v>
      </c>
      <c r="S54" s="150" t="s">
        <v>1118</v>
      </c>
      <c r="T54" s="231">
        <v>6</v>
      </c>
      <c r="U54" s="231">
        <v>6.5</v>
      </c>
      <c r="V54" s="231" t="s">
        <v>327</v>
      </c>
      <c r="W54" s="362" t="s">
        <v>1024</v>
      </c>
      <c r="X54" s="348"/>
    </row>
    <row r="55" spans="1:26" s="349" customFormat="1" ht="93">
      <c r="A55" s="280"/>
      <c r="B55" s="516"/>
      <c r="C55" s="526">
        <v>17</v>
      </c>
      <c r="D55" s="555" t="s">
        <v>1150</v>
      </c>
      <c r="E55" s="1132">
        <v>20000</v>
      </c>
      <c r="F55" s="1152">
        <v>0</v>
      </c>
      <c r="G55" s="1152">
        <v>0</v>
      </c>
      <c r="H55" s="1152">
        <v>0</v>
      </c>
      <c r="I55" s="1152">
        <v>0</v>
      </c>
      <c r="J55" s="1280">
        <f>SUM(E55:I55)</f>
        <v>20000</v>
      </c>
      <c r="K55" s="1131">
        <v>50</v>
      </c>
      <c r="L55" s="1036" t="s">
        <v>150</v>
      </c>
      <c r="M55" s="1036" t="s">
        <v>150</v>
      </c>
      <c r="N55" s="1131">
        <v>50</v>
      </c>
      <c r="O55" s="149" t="s">
        <v>308</v>
      </c>
      <c r="P55" s="146" t="s">
        <v>299</v>
      </c>
      <c r="Q55" s="236">
        <v>22037</v>
      </c>
      <c r="R55" s="181" t="s">
        <v>1067</v>
      </c>
      <c r="S55" s="235" t="s">
        <v>1068</v>
      </c>
      <c r="T55" s="231">
        <v>6</v>
      </c>
      <c r="U55" s="231">
        <v>6.5</v>
      </c>
      <c r="V55" s="231" t="s">
        <v>327</v>
      </c>
      <c r="W55" s="362" t="s">
        <v>1024</v>
      </c>
      <c r="X55" s="348"/>
    </row>
    <row r="56" spans="1:26" s="349" customFormat="1" ht="93">
      <c r="A56" s="280"/>
      <c r="B56" s="516"/>
      <c r="C56" s="531">
        <v>18</v>
      </c>
      <c r="D56" s="351" t="s">
        <v>1329</v>
      </c>
      <c r="E56" s="1152">
        <v>0</v>
      </c>
      <c r="F56" s="1152">
        <v>0</v>
      </c>
      <c r="G56" s="1111">
        <v>0</v>
      </c>
      <c r="H56" s="1111">
        <v>0</v>
      </c>
      <c r="I56" s="1111">
        <v>0</v>
      </c>
      <c r="J56" s="281">
        <v>0</v>
      </c>
      <c r="K56" s="1041">
        <v>50</v>
      </c>
      <c r="L56" s="1041">
        <v>6</v>
      </c>
      <c r="M56" s="1041" t="s">
        <v>150</v>
      </c>
      <c r="N56" s="1041">
        <v>56</v>
      </c>
      <c r="O56" s="149" t="s">
        <v>308</v>
      </c>
      <c r="P56" s="354" t="s">
        <v>299</v>
      </c>
      <c r="Q56" s="179" t="s">
        <v>1328</v>
      </c>
      <c r="R56" s="354" t="s">
        <v>1330</v>
      </c>
      <c r="S56" s="355" t="s">
        <v>1181</v>
      </c>
      <c r="T56" s="231">
        <v>6</v>
      </c>
      <c r="U56" s="231">
        <v>6.5</v>
      </c>
      <c r="V56" s="231" t="s">
        <v>327</v>
      </c>
      <c r="W56" s="149" t="s">
        <v>1171</v>
      </c>
      <c r="X56" s="348"/>
    </row>
    <row r="57" spans="1:26" s="349" customFormat="1" ht="93">
      <c r="A57" s="280"/>
      <c r="B57" s="516"/>
      <c r="C57" s="531">
        <v>19</v>
      </c>
      <c r="D57" s="351" t="s">
        <v>1332</v>
      </c>
      <c r="E57" s="1152">
        <v>0</v>
      </c>
      <c r="F57" s="1152">
        <v>0</v>
      </c>
      <c r="G57" s="1111">
        <v>0</v>
      </c>
      <c r="H57" s="1111">
        <v>0</v>
      </c>
      <c r="I57" s="1111">
        <v>0</v>
      </c>
      <c r="J57" s="281">
        <v>0</v>
      </c>
      <c r="K57" s="1041">
        <v>20</v>
      </c>
      <c r="L57" s="1041">
        <v>6</v>
      </c>
      <c r="M57" s="1041" t="s">
        <v>150</v>
      </c>
      <c r="N57" s="1041">
        <v>26</v>
      </c>
      <c r="O57" s="149" t="s">
        <v>308</v>
      </c>
      <c r="P57" s="354" t="s">
        <v>1333</v>
      </c>
      <c r="Q57" s="356">
        <v>21885</v>
      </c>
      <c r="R57" s="354" t="s">
        <v>1334</v>
      </c>
      <c r="S57" s="355" t="s">
        <v>1254</v>
      </c>
      <c r="T57" s="231">
        <v>6</v>
      </c>
      <c r="U57" s="231">
        <v>6.5</v>
      </c>
      <c r="V57" s="231" t="s">
        <v>327</v>
      </c>
      <c r="W57" s="149" t="s">
        <v>1171</v>
      </c>
      <c r="X57" s="348"/>
    </row>
    <row r="58" spans="1:26" s="349" customFormat="1" ht="93">
      <c r="A58" s="280"/>
      <c r="B58" s="516"/>
      <c r="C58" s="529">
        <v>20</v>
      </c>
      <c r="D58" s="113" t="s">
        <v>3213</v>
      </c>
      <c r="E58" s="1138">
        <v>0</v>
      </c>
      <c r="F58" s="1138">
        <v>0</v>
      </c>
      <c r="G58" s="1156">
        <v>0</v>
      </c>
      <c r="H58" s="1156">
        <v>0</v>
      </c>
      <c r="I58" s="1156">
        <v>0</v>
      </c>
      <c r="J58" s="281">
        <v>0</v>
      </c>
      <c r="K58" s="1036">
        <v>16</v>
      </c>
      <c r="L58" s="1036">
        <v>4</v>
      </c>
      <c r="M58" s="1036">
        <v>0</v>
      </c>
      <c r="N58" s="1036">
        <v>20</v>
      </c>
      <c r="O58" s="149" t="s">
        <v>308</v>
      </c>
      <c r="P58" s="149" t="s">
        <v>299</v>
      </c>
      <c r="Q58" s="356">
        <v>21885</v>
      </c>
      <c r="R58" s="149" t="s">
        <v>1232</v>
      </c>
      <c r="S58" s="231" t="s">
        <v>1233</v>
      </c>
      <c r="T58" s="231">
        <v>6</v>
      </c>
      <c r="U58" s="231">
        <v>6.5</v>
      </c>
      <c r="V58" s="231" t="s">
        <v>327</v>
      </c>
      <c r="W58" s="149" t="s">
        <v>1171</v>
      </c>
      <c r="X58" s="348"/>
    </row>
    <row r="59" spans="1:26" s="349" customFormat="1" ht="93">
      <c r="A59" s="280"/>
      <c r="B59" s="516"/>
      <c r="C59" s="529">
        <v>21</v>
      </c>
      <c r="D59" s="113" t="s">
        <v>1335</v>
      </c>
      <c r="E59" s="1138">
        <v>0</v>
      </c>
      <c r="F59" s="1138">
        <v>0</v>
      </c>
      <c r="G59" s="1156">
        <v>0</v>
      </c>
      <c r="H59" s="1156">
        <v>0</v>
      </c>
      <c r="I59" s="1156">
        <v>0</v>
      </c>
      <c r="J59" s="281">
        <v>0</v>
      </c>
      <c r="K59" s="1036">
        <v>60</v>
      </c>
      <c r="L59" s="1036">
        <v>5</v>
      </c>
      <c r="M59" s="1036" t="s">
        <v>150</v>
      </c>
      <c r="N59" s="1036">
        <v>65</v>
      </c>
      <c r="O59" s="149" t="s">
        <v>308</v>
      </c>
      <c r="P59" s="149" t="s">
        <v>299</v>
      </c>
      <c r="Q59" s="356">
        <v>22098</v>
      </c>
      <c r="R59" s="149" t="s">
        <v>1279</v>
      </c>
      <c r="S59" s="231" t="s">
        <v>1336</v>
      </c>
      <c r="T59" s="231">
        <v>6</v>
      </c>
      <c r="U59" s="231">
        <v>6.5</v>
      </c>
      <c r="V59" s="231" t="s">
        <v>327</v>
      </c>
      <c r="W59" s="149" t="s">
        <v>1171</v>
      </c>
      <c r="X59" s="348"/>
    </row>
    <row r="60" spans="1:26" s="349" customFormat="1" ht="93">
      <c r="A60" s="280"/>
      <c r="B60" s="516"/>
      <c r="C60" s="531">
        <v>22</v>
      </c>
      <c r="D60" s="351" t="s">
        <v>1338</v>
      </c>
      <c r="E60" s="1152">
        <v>0</v>
      </c>
      <c r="F60" s="1152">
        <v>0</v>
      </c>
      <c r="G60" s="1111">
        <v>0</v>
      </c>
      <c r="H60" s="1111">
        <v>0</v>
      </c>
      <c r="I60" s="1111">
        <v>0</v>
      </c>
      <c r="J60" s="281">
        <v>0</v>
      </c>
      <c r="K60" s="1041">
        <v>20</v>
      </c>
      <c r="L60" s="1041">
        <v>5</v>
      </c>
      <c r="M60" s="1041">
        <v>0</v>
      </c>
      <c r="N60" s="1036">
        <v>25</v>
      </c>
      <c r="O60" s="149" t="s">
        <v>308</v>
      </c>
      <c r="P60" s="149" t="s">
        <v>299</v>
      </c>
      <c r="Q60" s="179" t="s">
        <v>1328</v>
      </c>
      <c r="R60" s="354" t="s">
        <v>1339</v>
      </c>
      <c r="S60" s="357" t="s">
        <v>1340</v>
      </c>
      <c r="T60" s="231">
        <v>6</v>
      </c>
      <c r="U60" s="231">
        <v>6.5</v>
      </c>
      <c r="V60" s="231" t="s">
        <v>327</v>
      </c>
      <c r="W60" s="149" t="s">
        <v>1171</v>
      </c>
      <c r="X60" s="348"/>
    </row>
    <row r="61" spans="1:26" s="349" customFormat="1" ht="139.5">
      <c r="A61" s="280"/>
      <c r="B61" s="516"/>
      <c r="C61" s="563">
        <v>23</v>
      </c>
      <c r="D61" s="113" t="s">
        <v>1350</v>
      </c>
      <c r="E61" s="1138">
        <v>0</v>
      </c>
      <c r="F61" s="1138">
        <v>0</v>
      </c>
      <c r="G61" s="1156">
        <v>0</v>
      </c>
      <c r="H61" s="1156">
        <v>0</v>
      </c>
      <c r="I61" s="1156">
        <v>0</v>
      </c>
      <c r="J61" s="281">
        <v>0</v>
      </c>
      <c r="K61" s="1036">
        <v>30</v>
      </c>
      <c r="L61" s="1036">
        <v>8</v>
      </c>
      <c r="M61" s="1036">
        <v>0</v>
      </c>
      <c r="N61" s="1036">
        <v>38</v>
      </c>
      <c r="O61" s="149" t="s">
        <v>568</v>
      </c>
      <c r="P61" s="149" t="s">
        <v>312</v>
      </c>
      <c r="Q61" s="356">
        <v>22068</v>
      </c>
      <c r="R61" s="149" t="s">
        <v>1351</v>
      </c>
      <c r="S61" s="423" t="s">
        <v>1224</v>
      </c>
      <c r="T61" s="231">
        <v>6</v>
      </c>
      <c r="U61" s="231">
        <v>6.5</v>
      </c>
      <c r="V61" s="231" t="s">
        <v>327</v>
      </c>
      <c r="W61" s="149" t="s">
        <v>1171</v>
      </c>
      <c r="X61" s="348"/>
    </row>
    <row r="62" spans="1:26" s="349" customFormat="1" ht="93">
      <c r="A62" s="280"/>
      <c r="B62" s="516"/>
      <c r="C62" s="563">
        <v>24</v>
      </c>
      <c r="D62" s="113" t="s">
        <v>1352</v>
      </c>
      <c r="E62" s="1138">
        <v>0</v>
      </c>
      <c r="F62" s="1138">
        <v>0</v>
      </c>
      <c r="G62" s="1156">
        <v>0</v>
      </c>
      <c r="H62" s="1156">
        <v>0</v>
      </c>
      <c r="I62" s="1156">
        <v>0</v>
      </c>
      <c r="J62" s="281">
        <v>0</v>
      </c>
      <c r="K62" s="1036">
        <v>30</v>
      </c>
      <c r="L62" s="1036">
        <v>5</v>
      </c>
      <c r="M62" s="1036">
        <v>0</v>
      </c>
      <c r="N62" s="1036">
        <v>35</v>
      </c>
      <c r="O62" s="149" t="s">
        <v>308</v>
      </c>
      <c r="P62" s="149" t="s">
        <v>299</v>
      </c>
      <c r="Q62" s="356">
        <v>21947</v>
      </c>
      <c r="R62" s="149" t="s">
        <v>1271</v>
      </c>
      <c r="S62" s="423" t="s">
        <v>1272</v>
      </c>
      <c r="T62" s="231">
        <v>6</v>
      </c>
      <c r="U62" s="231">
        <v>6.5</v>
      </c>
      <c r="V62" s="231" t="s">
        <v>327</v>
      </c>
      <c r="W62" s="149" t="s">
        <v>1171</v>
      </c>
      <c r="X62" s="348"/>
    </row>
    <row r="63" spans="1:26" s="349" customFormat="1" ht="93">
      <c r="A63" s="280"/>
      <c r="B63" s="516"/>
      <c r="C63" s="563">
        <v>25</v>
      </c>
      <c r="D63" s="113" t="s">
        <v>1353</v>
      </c>
      <c r="E63" s="1138">
        <v>0</v>
      </c>
      <c r="F63" s="1138">
        <v>0</v>
      </c>
      <c r="G63" s="1156">
        <v>0</v>
      </c>
      <c r="H63" s="1156">
        <v>0</v>
      </c>
      <c r="I63" s="1156">
        <v>0</v>
      </c>
      <c r="J63" s="281">
        <v>0</v>
      </c>
      <c r="K63" s="1036">
        <v>30</v>
      </c>
      <c r="L63" s="1036">
        <v>11</v>
      </c>
      <c r="M63" s="1036">
        <v>0</v>
      </c>
      <c r="N63" s="1036">
        <v>41</v>
      </c>
      <c r="O63" s="149" t="s">
        <v>308</v>
      </c>
      <c r="P63" s="149" t="s">
        <v>299</v>
      </c>
      <c r="Q63" s="356">
        <v>22068</v>
      </c>
      <c r="R63" s="149" t="s">
        <v>1248</v>
      </c>
      <c r="S63" s="423" t="s">
        <v>1249</v>
      </c>
      <c r="T63" s="231">
        <v>6</v>
      </c>
      <c r="U63" s="231">
        <v>6.5</v>
      </c>
      <c r="V63" s="231" t="s">
        <v>327</v>
      </c>
      <c r="W63" s="149" t="s">
        <v>1171</v>
      </c>
      <c r="X63" s="348"/>
    </row>
    <row r="64" spans="1:26" s="349" customFormat="1">
      <c r="A64" s="465"/>
      <c r="B64" s="590"/>
      <c r="C64" s="546">
        <v>26</v>
      </c>
      <c r="D64" s="798" t="s">
        <v>1507</v>
      </c>
      <c r="E64" s="1042"/>
      <c r="F64" s="1042">
        <v>250000</v>
      </c>
      <c r="G64" s="1216"/>
      <c r="H64" s="1216"/>
      <c r="I64" s="1216"/>
      <c r="J64" s="1042">
        <v>250000</v>
      </c>
      <c r="K64" s="1330"/>
      <c r="L64" s="1330"/>
      <c r="M64" s="1330"/>
      <c r="N64" s="1330"/>
      <c r="O64" s="784"/>
      <c r="P64" s="784"/>
      <c r="Q64" s="799"/>
      <c r="R64" s="436"/>
      <c r="S64" s="437"/>
      <c r="T64" s="677">
        <v>6</v>
      </c>
      <c r="U64" s="677">
        <v>6.5</v>
      </c>
      <c r="V64" s="677" t="s">
        <v>327</v>
      </c>
      <c r="W64" s="436" t="s">
        <v>1373</v>
      </c>
      <c r="X64" s="348"/>
    </row>
    <row r="65" spans="1:26" s="669" customFormat="1" ht="90">
      <c r="A65" s="794"/>
      <c r="B65" s="786"/>
      <c r="C65" s="619"/>
      <c r="D65" s="574" t="s">
        <v>3124</v>
      </c>
      <c r="E65" s="1455">
        <v>0</v>
      </c>
      <c r="F65" s="1456">
        <v>31300</v>
      </c>
      <c r="G65" s="1455">
        <v>0</v>
      </c>
      <c r="H65" s="1455">
        <v>0</v>
      </c>
      <c r="I65" s="1455">
        <v>0</v>
      </c>
      <c r="J65" s="1456">
        <f t="shared" ref="J65:J72" si="10">SUM(E65:I65)</f>
        <v>31300</v>
      </c>
      <c r="K65" s="1405">
        <v>33</v>
      </c>
      <c r="L65" s="1405">
        <v>12</v>
      </c>
      <c r="M65" s="1405">
        <v>0</v>
      </c>
      <c r="N65" s="1405">
        <v>45</v>
      </c>
      <c r="O65" s="795" t="s">
        <v>308</v>
      </c>
      <c r="P65" s="795" t="s">
        <v>299</v>
      </c>
      <c r="Q65" s="800">
        <v>21916</v>
      </c>
      <c r="R65" s="788" t="s">
        <v>1395</v>
      </c>
      <c r="S65" s="780" t="s">
        <v>1508</v>
      </c>
      <c r="T65" s="185">
        <v>6</v>
      </c>
      <c r="U65" s="185">
        <v>6.5</v>
      </c>
      <c r="V65" s="185" t="s">
        <v>327</v>
      </c>
      <c r="W65" s="788" t="s">
        <v>1373</v>
      </c>
      <c r="X65" s="668"/>
    </row>
    <row r="66" spans="1:26" s="669" customFormat="1" ht="90">
      <c r="A66" s="794"/>
      <c r="B66" s="786"/>
      <c r="C66" s="619"/>
      <c r="D66" s="574" t="s">
        <v>1509</v>
      </c>
      <c r="E66" s="1455">
        <v>0</v>
      </c>
      <c r="F66" s="1456">
        <v>31300</v>
      </c>
      <c r="G66" s="1455">
        <v>0</v>
      </c>
      <c r="H66" s="1455">
        <v>0</v>
      </c>
      <c r="I66" s="1455">
        <v>0</v>
      </c>
      <c r="J66" s="1456">
        <f t="shared" si="10"/>
        <v>31300</v>
      </c>
      <c r="K66" s="1405">
        <v>20</v>
      </c>
      <c r="L66" s="1405">
        <v>10</v>
      </c>
      <c r="M66" s="1405">
        <v>0</v>
      </c>
      <c r="N66" s="1405">
        <v>30</v>
      </c>
      <c r="O66" s="795" t="s">
        <v>308</v>
      </c>
      <c r="P66" s="795" t="s">
        <v>299</v>
      </c>
      <c r="Q66" s="800">
        <v>21916</v>
      </c>
      <c r="R66" s="788" t="s">
        <v>1510</v>
      </c>
      <c r="S66" s="780" t="s">
        <v>1511</v>
      </c>
      <c r="T66" s="185">
        <v>6</v>
      </c>
      <c r="U66" s="185">
        <v>6.5</v>
      </c>
      <c r="V66" s="185" t="s">
        <v>327</v>
      </c>
      <c r="W66" s="788" t="s">
        <v>1373</v>
      </c>
      <c r="X66" s="668"/>
    </row>
    <row r="67" spans="1:26" s="669" customFormat="1" ht="90">
      <c r="A67" s="794"/>
      <c r="B67" s="786"/>
      <c r="C67" s="619"/>
      <c r="D67" s="574" t="s">
        <v>1512</v>
      </c>
      <c r="E67" s="1455">
        <v>0</v>
      </c>
      <c r="F67" s="1456">
        <v>31200</v>
      </c>
      <c r="G67" s="1455">
        <v>0</v>
      </c>
      <c r="H67" s="1455">
        <v>0</v>
      </c>
      <c r="I67" s="1455">
        <v>0</v>
      </c>
      <c r="J67" s="1456">
        <f t="shared" si="10"/>
        <v>31200</v>
      </c>
      <c r="K67" s="1405">
        <v>30</v>
      </c>
      <c r="L67" s="1405">
        <v>13</v>
      </c>
      <c r="M67" s="1405">
        <v>0</v>
      </c>
      <c r="N67" s="1405">
        <v>43</v>
      </c>
      <c r="O67" s="795" t="s">
        <v>308</v>
      </c>
      <c r="P67" s="795" t="s">
        <v>299</v>
      </c>
      <c r="Q67" s="1457" t="s">
        <v>2949</v>
      </c>
      <c r="R67" s="788" t="s">
        <v>1483</v>
      </c>
      <c r="S67" s="780" t="s">
        <v>1484</v>
      </c>
      <c r="T67" s="185">
        <v>6</v>
      </c>
      <c r="U67" s="185">
        <v>6.5</v>
      </c>
      <c r="V67" s="185" t="s">
        <v>327</v>
      </c>
      <c r="W67" s="788" t="s">
        <v>1373</v>
      </c>
      <c r="X67" s="668"/>
    </row>
    <row r="68" spans="1:26" s="669" customFormat="1" ht="90">
      <c r="A68" s="794"/>
      <c r="B68" s="786"/>
      <c r="C68" s="619"/>
      <c r="D68" s="574" t="s">
        <v>1513</v>
      </c>
      <c r="E68" s="1455">
        <v>0</v>
      </c>
      <c r="F68" s="1456">
        <v>31300</v>
      </c>
      <c r="G68" s="1455">
        <v>0</v>
      </c>
      <c r="H68" s="1455">
        <v>0</v>
      </c>
      <c r="I68" s="1455">
        <v>0</v>
      </c>
      <c r="J68" s="1456">
        <f t="shared" si="10"/>
        <v>31300</v>
      </c>
      <c r="K68" s="1405">
        <v>35</v>
      </c>
      <c r="L68" s="1405">
        <v>5</v>
      </c>
      <c r="M68" s="1405"/>
      <c r="N68" s="1405">
        <v>40</v>
      </c>
      <c r="O68" s="795" t="s">
        <v>308</v>
      </c>
      <c r="P68" s="795" t="s">
        <v>299</v>
      </c>
      <c r="Q68" s="800">
        <v>21885</v>
      </c>
      <c r="R68" s="788" t="s">
        <v>1514</v>
      </c>
      <c r="S68" s="780" t="s">
        <v>1515</v>
      </c>
      <c r="T68" s="185">
        <v>6</v>
      </c>
      <c r="U68" s="185">
        <v>6.5</v>
      </c>
      <c r="V68" s="185" t="s">
        <v>327</v>
      </c>
      <c r="W68" s="788" t="s">
        <v>1373</v>
      </c>
      <c r="X68" s="668"/>
    </row>
    <row r="69" spans="1:26" s="669" customFormat="1" ht="90">
      <c r="A69" s="794"/>
      <c r="B69" s="786"/>
      <c r="C69" s="619"/>
      <c r="D69" s="574" t="s">
        <v>1516</v>
      </c>
      <c r="E69" s="1455">
        <v>0</v>
      </c>
      <c r="F69" s="1456">
        <v>31300</v>
      </c>
      <c r="G69" s="1455">
        <v>0</v>
      </c>
      <c r="H69" s="1455">
        <v>0</v>
      </c>
      <c r="I69" s="1455">
        <v>0</v>
      </c>
      <c r="J69" s="1456">
        <f t="shared" si="10"/>
        <v>31300</v>
      </c>
      <c r="K69" s="1405">
        <v>30</v>
      </c>
      <c r="L69" s="1405">
        <v>4</v>
      </c>
      <c r="M69" s="1405">
        <v>1</v>
      </c>
      <c r="N69" s="1405">
        <v>35</v>
      </c>
      <c r="O69" s="795" t="s">
        <v>308</v>
      </c>
      <c r="P69" s="795" t="s">
        <v>299</v>
      </c>
      <c r="Q69" s="800">
        <v>22037</v>
      </c>
      <c r="R69" s="788" t="s">
        <v>1517</v>
      </c>
      <c r="S69" s="780" t="s">
        <v>1518</v>
      </c>
      <c r="T69" s="185">
        <v>6</v>
      </c>
      <c r="U69" s="185">
        <v>6.5</v>
      </c>
      <c r="V69" s="185" t="s">
        <v>327</v>
      </c>
      <c r="W69" s="788" t="s">
        <v>1373</v>
      </c>
      <c r="X69" s="668"/>
    </row>
    <row r="70" spans="1:26" s="669" customFormat="1" ht="90">
      <c r="A70" s="794"/>
      <c r="B70" s="786"/>
      <c r="C70" s="619"/>
      <c r="D70" s="574" t="s">
        <v>3214</v>
      </c>
      <c r="E70" s="1455">
        <v>0</v>
      </c>
      <c r="F70" s="1456">
        <v>31200</v>
      </c>
      <c r="G70" s="1455">
        <v>0</v>
      </c>
      <c r="H70" s="1455">
        <v>0</v>
      </c>
      <c r="I70" s="1455">
        <v>0</v>
      </c>
      <c r="J70" s="1456">
        <f t="shared" si="10"/>
        <v>31200</v>
      </c>
      <c r="K70" s="1405">
        <v>80</v>
      </c>
      <c r="L70" s="1405">
        <v>13</v>
      </c>
      <c r="M70" s="1405">
        <v>0</v>
      </c>
      <c r="N70" s="1405">
        <v>93</v>
      </c>
      <c r="O70" s="795" t="s">
        <v>308</v>
      </c>
      <c r="P70" s="795" t="s">
        <v>299</v>
      </c>
      <c r="Q70" s="800">
        <v>21976</v>
      </c>
      <c r="R70" s="788" t="s">
        <v>1519</v>
      </c>
      <c r="S70" s="780" t="s">
        <v>1520</v>
      </c>
      <c r="T70" s="185">
        <v>6</v>
      </c>
      <c r="U70" s="185">
        <v>6.5</v>
      </c>
      <c r="V70" s="185" t="s">
        <v>327</v>
      </c>
      <c r="W70" s="788" t="s">
        <v>1373</v>
      </c>
      <c r="X70" s="668"/>
    </row>
    <row r="71" spans="1:26" s="669" customFormat="1" ht="90">
      <c r="A71" s="794"/>
      <c r="B71" s="786"/>
      <c r="C71" s="619"/>
      <c r="D71" s="574" t="s">
        <v>1521</v>
      </c>
      <c r="E71" s="1455">
        <v>0</v>
      </c>
      <c r="F71" s="1456">
        <v>31200</v>
      </c>
      <c r="G71" s="1455">
        <v>0</v>
      </c>
      <c r="H71" s="1455">
        <v>0</v>
      </c>
      <c r="I71" s="1455">
        <v>0</v>
      </c>
      <c r="J71" s="1456">
        <f t="shared" si="10"/>
        <v>31200</v>
      </c>
      <c r="K71" s="1405">
        <v>45</v>
      </c>
      <c r="L71" s="1405">
        <v>5</v>
      </c>
      <c r="M71" s="1405">
        <v>0</v>
      </c>
      <c r="N71" s="1405">
        <v>50</v>
      </c>
      <c r="O71" s="795" t="s">
        <v>308</v>
      </c>
      <c r="P71" s="795" t="s">
        <v>299</v>
      </c>
      <c r="Q71" s="800">
        <v>21947</v>
      </c>
      <c r="R71" s="788" t="s">
        <v>1522</v>
      </c>
      <c r="S71" s="780" t="s">
        <v>1523</v>
      </c>
      <c r="T71" s="185">
        <v>6</v>
      </c>
      <c r="U71" s="185">
        <v>6.5</v>
      </c>
      <c r="V71" s="185" t="s">
        <v>327</v>
      </c>
      <c r="W71" s="788" t="s">
        <v>1373</v>
      </c>
      <c r="X71" s="668"/>
    </row>
    <row r="72" spans="1:26" s="669" customFormat="1" ht="90">
      <c r="A72" s="796"/>
      <c r="B72" s="789"/>
      <c r="C72" s="633"/>
      <c r="D72" s="153" t="s">
        <v>1524</v>
      </c>
      <c r="E72" s="1270">
        <v>0</v>
      </c>
      <c r="F72" s="1458">
        <v>31200</v>
      </c>
      <c r="G72" s="1270">
        <v>0</v>
      </c>
      <c r="H72" s="1270">
        <v>0</v>
      </c>
      <c r="I72" s="1270">
        <v>0</v>
      </c>
      <c r="J72" s="1458">
        <f t="shared" si="10"/>
        <v>31200</v>
      </c>
      <c r="K72" s="1327">
        <v>40</v>
      </c>
      <c r="L72" s="1327">
        <v>8</v>
      </c>
      <c r="M72" s="1327">
        <v>0</v>
      </c>
      <c r="N72" s="1327">
        <v>48</v>
      </c>
      <c r="O72" s="797" t="s">
        <v>308</v>
      </c>
      <c r="P72" s="797" t="s">
        <v>299</v>
      </c>
      <c r="Q72" s="1459" t="s">
        <v>2985</v>
      </c>
      <c r="R72" s="792" t="s">
        <v>1525</v>
      </c>
      <c r="S72" s="801" t="s">
        <v>1526</v>
      </c>
      <c r="T72" s="186">
        <v>6</v>
      </c>
      <c r="U72" s="186">
        <v>6.5</v>
      </c>
      <c r="V72" s="186" t="s">
        <v>327</v>
      </c>
      <c r="W72" s="792" t="s">
        <v>1373</v>
      </c>
      <c r="X72" s="668"/>
    </row>
    <row r="73" spans="1:26" s="349" customFormat="1" ht="106.5" customHeight="1">
      <c r="A73" s="280"/>
      <c r="B73" s="516"/>
      <c r="C73" s="524">
        <v>27</v>
      </c>
      <c r="D73" s="117" t="s">
        <v>1851</v>
      </c>
      <c r="E73" s="1045">
        <v>0</v>
      </c>
      <c r="F73" s="245">
        <v>50000</v>
      </c>
      <c r="G73" s="1045">
        <v>0</v>
      </c>
      <c r="H73" s="1045">
        <v>0</v>
      </c>
      <c r="I73" s="1045">
        <v>0</v>
      </c>
      <c r="J73" s="281">
        <v>50000</v>
      </c>
      <c r="K73" s="227">
        <v>213</v>
      </c>
      <c r="L73" s="227">
        <v>32</v>
      </c>
      <c r="M73" s="227">
        <v>5</v>
      </c>
      <c r="N73" s="227">
        <v>250</v>
      </c>
      <c r="O73" s="946" t="s">
        <v>308</v>
      </c>
      <c r="P73" s="946" t="s">
        <v>299</v>
      </c>
      <c r="Q73" s="207">
        <v>22037</v>
      </c>
      <c r="R73" s="146" t="s">
        <v>1852</v>
      </c>
      <c r="S73" s="210" t="s">
        <v>1853</v>
      </c>
      <c r="T73" s="231">
        <v>6</v>
      </c>
      <c r="U73" s="231">
        <v>6.5</v>
      </c>
      <c r="V73" s="231" t="s">
        <v>327</v>
      </c>
      <c r="W73" s="149" t="s">
        <v>1725</v>
      </c>
      <c r="X73" s="348"/>
    </row>
    <row r="74" spans="1:26" s="349" customFormat="1" ht="46.5">
      <c r="A74" s="465"/>
      <c r="B74" s="590"/>
      <c r="C74" s="609">
        <v>28</v>
      </c>
      <c r="D74" s="610" t="s">
        <v>1858</v>
      </c>
      <c r="E74" s="1217">
        <v>0</v>
      </c>
      <c r="F74" s="1234">
        <v>20000</v>
      </c>
      <c r="G74" s="1217">
        <v>0</v>
      </c>
      <c r="H74" s="1217">
        <v>0</v>
      </c>
      <c r="I74" s="1217">
        <v>0</v>
      </c>
      <c r="J74" s="308">
        <v>20000</v>
      </c>
      <c r="K74" s="1068"/>
      <c r="L74" s="1068"/>
      <c r="M74" s="1068"/>
      <c r="N74" s="1068"/>
      <c r="O74" s="967"/>
      <c r="P74" s="967"/>
      <c r="Q74" s="964"/>
      <c r="R74" s="732"/>
      <c r="S74" s="456"/>
      <c r="T74" s="677">
        <v>6</v>
      </c>
      <c r="U74" s="677">
        <v>6.5</v>
      </c>
      <c r="V74" s="677" t="s">
        <v>327</v>
      </c>
      <c r="W74" s="732" t="s">
        <v>1725</v>
      </c>
      <c r="X74" s="348"/>
    </row>
    <row r="75" spans="1:26" s="669" customFormat="1" ht="90">
      <c r="A75" s="794"/>
      <c r="B75" s="786"/>
      <c r="C75" s="615"/>
      <c r="D75" s="611" t="s">
        <v>2975</v>
      </c>
      <c r="E75" s="1455">
        <v>0</v>
      </c>
      <c r="F75" s="1460">
        <v>15000</v>
      </c>
      <c r="G75" s="1455">
        <v>0</v>
      </c>
      <c r="H75" s="1455">
        <v>0</v>
      </c>
      <c r="I75" s="1455">
        <v>0</v>
      </c>
      <c r="J75" s="1461">
        <f>SUM(E75:I75)</f>
        <v>15000</v>
      </c>
      <c r="K75" s="1143">
        <v>25</v>
      </c>
      <c r="L75" s="1143">
        <v>5</v>
      </c>
      <c r="M75" s="1143">
        <v>0</v>
      </c>
      <c r="N75" s="1143">
        <v>30</v>
      </c>
      <c r="O75" s="795" t="s">
        <v>308</v>
      </c>
      <c r="P75" s="795" t="s">
        <v>299</v>
      </c>
      <c r="Q75" s="1462" t="s">
        <v>834</v>
      </c>
      <c r="R75" s="1463"/>
      <c r="S75" s="1464"/>
      <c r="T75" s="185">
        <v>6</v>
      </c>
      <c r="U75" s="185">
        <v>6.5</v>
      </c>
      <c r="V75" s="185" t="s">
        <v>327</v>
      </c>
      <c r="W75" s="1463" t="s">
        <v>1725</v>
      </c>
      <c r="X75" s="668"/>
    </row>
    <row r="76" spans="1:26" s="669" customFormat="1" ht="90">
      <c r="A76" s="796"/>
      <c r="B76" s="789"/>
      <c r="C76" s="616"/>
      <c r="D76" s="612" t="s">
        <v>2976</v>
      </c>
      <c r="E76" s="1270">
        <v>0</v>
      </c>
      <c r="F76" s="1465">
        <v>5000</v>
      </c>
      <c r="G76" s="1270">
        <v>0</v>
      </c>
      <c r="H76" s="1270">
        <v>0</v>
      </c>
      <c r="I76" s="1270">
        <v>0</v>
      </c>
      <c r="J76" s="1466">
        <f>SUM(E76:I76)</f>
        <v>5000</v>
      </c>
      <c r="K76" s="1144">
        <v>25</v>
      </c>
      <c r="L76" s="1144">
        <v>5</v>
      </c>
      <c r="M76" s="1144">
        <v>0</v>
      </c>
      <c r="N76" s="1144">
        <v>30</v>
      </c>
      <c r="O76" s="797" t="s">
        <v>308</v>
      </c>
      <c r="P76" s="797" t="s">
        <v>299</v>
      </c>
      <c r="Q76" s="1467" t="s">
        <v>834</v>
      </c>
      <c r="R76" s="1468"/>
      <c r="S76" s="1469"/>
      <c r="T76" s="186">
        <v>6</v>
      </c>
      <c r="U76" s="186">
        <v>6.5</v>
      </c>
      <c r="V76" s="186" t="s">
        <v>327</v>
      </c>
      <c r="W76" s="1468" t="s">
        <v>1725</v>
      </c>
      <c r="X76" s="933"/>
    </row>
    <row r="77" spans="1:26" s="349" customFormat="1" ht="109.5" customHeight="1">
      <c r="A77" s="280"/>
      <c r="B77" s="516"/>
      <c r="C77" s="524">
        <v>29</v>
      </c>
      <c r="D77" s="470" t="s">
        <v>2701</v>
      </c>
      <c r="E77" s="1045">
        <v>0</v>
      </c>
      <c r="F77" s="338">
        <v>30000</v>
      </c>
      <c r="G77" s="1045">
        <v>0</v>
      </c>
      <c r="H77" s="1045">
        <v>0</v>
      </c>
      <c r="I77" s="1045">
        <v>0</v>
      </c>
      <c r="J77" s="338">
        <v>30000</v>
      </c>
      <c r="K77" s="227">
        <v>45</v>
      </c>
      <c r="L77" s="1134">
        <v>0</v>
      </c>
      <c r="M77" s="1134">
        <v>0</v>
      </c>
      <c r="N77" s="227">
        <v>45</v>
      </c>
      <c r="O77" s="149" t="s">
        <v>308</v>
      </c>
      <c r="P77" s="149" t="s">
        <v>299</v>
      </c>
      <c r="Q77" s="207">
        <v>21916</v>
      </c>
      <c r="R77" s="146" t="s">
        <v>2569</v>
      </c>
      <c r="S77" s="427" t="s">
        <v>2700</v>
      </c>
      <c r="T77" s="231">
        <v>6</v>
      </c>
      <c r="U77" s="231">
        <v>6.5</v>
      </c>
      <c r="V77" s="231" t="s">
        <v>327</v>
      </c>
      <c r="W77" s="385" t="s">
        <v>2500</v>
      </c>
      <c r="X77" s="448"/>
      <c r="Y77" s="348"/>
      <c r="Z77" s="348"/>
    </row>
    <row r="78" spans="1:26" s="349" customFormat="1" ht="148.5" customHeight="1">
      <c r="A78" s="280"/>
      <c r="B78" s="516"/>
      <c r="C78" s="524">
        <v>30</v>
      </c>
      <c r="D78" s="470" t="s">
        <v>2702</v>
      </c>
      <c r="E78" s="1045">
        <v>0</v>
      </c>
      <c r="F78" s="338">
        <v>200000</v>
      </c>
      <c r="G78" s="1045">
        <v>0</v>
      </c>
      <c r="H78" s="1045">
        <v>0</v>
      </c>
      <c r="I78" s="1045">
        <v>0</v>
      </c>
      <c r="J78" s="338">
        <v>200000</v>
      </c>
      <c r="K78" s="227">
        <v>16</v>
      </c>
      <c r="L78" s="1134">
        <v>0</v>
      </c>
      <c r="M78" s="1134">
        <v>0</v>
      </c>
      <c r="N78" s="227">
        <v>16</v>
      </c>
      <c r="O78" s="149" t="s">
        <v>308</v>
      </c>
      <c r="P78" s="149" t="s">
        <v>299</v>
      </c>
      <c r="Q78" s="207">
        <v>21916</v>
      </c>
      <c r="R78" s="146" t="s">
        <v>2569</v>
      </c>
      <c r="S78" s="427" t="s">
        <v>2700</v>
      </c>
      <c r="T78" s="231">
        <v>6</v>
      </c>
      <c r="U78" s="231">
        <v>6.5</v>
      </c>
      <c r="V78" s="231" t="s">
        <v>327</v>
      </c>
      <c r="W78" s="385" t="s">
        <v>2500</v>
      </c>
      <c r="X78" s="448"/>
      <c r="Y78" s="348"/>
      <c r="Z78" s="348"/>
    </row>
    <row r="79" spans="1:26" s="349" customFormat="1" ht="126.75" customHeight="1">
      <c r="A79" s="280"/>
      <c r="B79" s="516"/>
      <c r="C79" s="524">
        <v>31</v>
      </c>
      <c r="D79" s="470" t="s">
        <v>2705</v>
      </c>
      <c r="E79" s="1045">
        <v>0</v>
      </c>
      <c r="F79" s="338">
        <v>30000</v>
      </c>
      <c r="G79" s="1045">
        <v>0</v>
      </c>
      <c r="H79" s="1045">
        <v>0</v>
      </c>
      <c r="I79" s="1045">
        <v>0</v>
      </c>
      <c r="J79" s="338">
        <v>30000</v>
      </c>
      <c r="K79" s="227">
        <v>26</v>
      </c>
      <c r="L79" s="227">
        <v>0</v>
      </c>
      <c r="M79" s="227">
        <v>0</v>
      </c>
      <c r="N79" s="227">
        <v>26</v>
      </c>
      <c r="O79" s="149" t="s">
        <v>308</v>
      </c>
      <c r="P79" s="149" t="s">
        <v>299</v>
      </c>
      <c r="Q79" s="207">
        <v>21976</v>
      </c>
      <c r="R79" s="174" t="s">
        <v>2706</v>
      </c>
      <c r="S79" s="210" t="s">
        <v>2707</v>
      </c>
      <c r="T79" s="231">
        <v>6</v>
      </c>
      <c r="U79" s="231">
        <v>6.5</v>
      </c>
      <c r="V79" s="231" t="s">
        <v>327</v>
      </c>
      <c r="W79" s="385" t="s">
        <v>2500</v>
      </c>
      <c r="X79" s="448"/>
    </row>
    <row r="80" spans="1:26" s="349" customFormat="1" ht="111" customHeight="1">
      <c r="A80" s="280"/>
      <c r="B80" s="516"/>
      <c r="C80" s="524">
        <v>32</v>
      </c>
      <c r="D80" s="117" t="s">
        <v>2708</v>
      </c>
      <c r="E80" s="1045">
        <v>0</v>
      </c>
      <c r="F80" s="245">
        <v>30000</v>
      </c>
      <c r="G80" s="1045">
        <v>0</v>
      </c>
      <c r="H80" s="1045">
        <v>0</v>
      </c>
      <c r="I80" s="1045">
        <v>0</v>
      </c>
      <c r="J80" s="338">
        <v>30000</v>
      </c>
      <c r="K80" s="1134">
        <v>18</v>
      </c>
      <c r="L80" s="1134">
        <v>0</v>
      </c>
      <c r="M80" s="227">
        <v>0</v>
      </c>
      <c r="N80" s="1036">
        <v>18</v>
      </c>
      <c r="O80" s="149" t="s">
        <v>308</v>
      </c>
      <c r="P80" s="149" t="s">
        <v>299</v>
      </c>
      <c r="Q80" s="207">
        <v>21916</v>
      </c>
      <c r="R80" s="174" t="s">
        <v>2530</v>
      </c>
      <c r="S80" s="210" t="s">
        <v>2709</v>
      </c>
      <c r="T80" s="231">
        <v>6</v>
      </c>
      <c r="U80" s="231">
        <v>6.5</v>
      </c>
      <c r="V80" s="231" t="s">
        <v>327</v>
      </c>
      <c r="W80" s="385" t="s">
        <v>2500</v>
      </c>
      <c r="X80" s="500" t="s">
        <v>2640</v>
      </c>
    </row>
    <row r="81" spans="1:26" s="349" customFormat="1" ht="105" customHeight="1">
      <c r="A81" s="280"/>
      <c r="B81" s="516"/>
      <c r="C81" s="524">
        <v>33</v>
      </c>
      <c r="D81" s="358" t="s">
        <v>2710</v>
      </c>
      <c r="E81" s="1045">
        <v>0</v>
      </c>
      <c r="F81" s="245">
        <v>30000</v>
      </c>
      <c r="G81" s="1045">
        <v>0</v>
      </c>
      <c r="H81" s="1045">
        <v>0</v>
      </c>
      <c r="I81" s="1045">
        <v>0</v>
      </c>
      <c r="J81" s="338">
        <v>30000</v>
      </c>
      <c r="K81" s="1134">
        <v>40</v>
      </c>
      <c r="L81" s="1134">
        <v>0</v>
      </c>
      <c r="M81" s="227">
        <v>0</v>
      </c>
      <c r="N81" s="1036">
        <v>40</v>
      </c>
      <c r="O81" s="149" t="s">
        <v>308</v>
      </c>
      <c r="P81" s="149" t="s">
        <v>299</v>
      </c>
      <c r="Q81" s="329">
        <v>21947</v>
      </c>
      <c r="R81" s="249" t="s">
        <v>2526</v>
      </c>
      <c r="S81" s="427" t="s">
        <v>2711</v>
      </c>
      <c r="T81" s="231">
        <v>6</v>
      </c>
      <c r="U81" s="231">
        <v>6.5</v>
      </c>
      <c r="V81" s="231" t="s">
        <v>327</v>
      </c>
      <c r="W81" s="385" t="s">
        <v>2500</v>
      </c>
      <c r="X81" s="500" t="s">
        <v>2640</v>
      </c>
    </row>
    <row r="82" spans="1:26" s="349" customFormat="1" ht="105" customHeight="1">
      <c r="A82" s="280"/>
      <c r="B82" s="516"/>
      <c r="C82" s="524">
        <v>34</v>
      </c>
      <c r="D82" s="117" t="s">
        <v>2712</v>
      </c>
      <c r="E82" s="1045">
        <v>0</v>
      </c>
      <c r="F82" s="245">
        <v>30000</v>
      </c>
      <c r="G82" s="1045">
        <v>0</v>
      </c>
      <c r="H82" s="1045">
        <v>0</v>
      </c>
      <c r="I82" s="1045">
        <v>0</v>
      </c>
      <c r="J82" s="338">
        <v>30000</v>
      </c>
      <c r="K82" s="227">
        <v>15</v>
      </c>
      <c r="L82" s="227">
        <v>0</v>
      </c>
      <c r="M82" s="227">
        <v>0</v>
      </c>
      <c r="N82" s="1036">
        <v>15</v>
      </c>
      <c r="O82" s="149" t="s">
        <v>308</v>
      </c>
      <c r="P82" s="149" t="s">
        <v>299</v>
      </c>
      <c r="Q82" s="207">
        <v>22007</v>
      </c>
      <c r="R82" s="174" t="s">
        <v>2618</v>
      </c>
      <c r="S82" s="210" t="s">
        <v>2713</v>
      </c>
      <c r="T82" s="231">
        <v>6</v>
      </c>
      <c r="U82" s="231">
        <v>6.5</v>
      </c>
      <c r="V82" s="231" t="s">
        <v>327</v>
      </c>
      <c r="W82" s="385" t="s">
        <v>2500</v>
      </c>
      <c r="X82" s="500" t="s">
        <v>2640</v>
      </c>
    </row>
    <row r="83" spans="1:26" s="349" customFormat="1" ht="111" customHeight="1">
      <c r="A83" s="280"/>
      <c r="B83" s="516"/>
      <c r="C83" s="524">
        <v>35</v>
      </c>
      <c r="D83" s="117" t="s">
        <v>2714</v>
      </c>
      <c r="E83" s="1152">
        <v>0</v>
      </c>
      <c r="F83" s="245">
        <v>30000</v>
      </c>
      <c r="G83" s="1045">
        <v>0</v>
      </c>
      <c r="H83" s="1045">
        <v>0</v>
      </c>
      <c r="I83" s="1045">
        <v>0</v>
      </c>
      <c r="J83" s="338">
        <v>30000</v>
      </c>
      <c r="K83" s="227">
        <v>27</v>
      </c>
      <c r="L83" s="227">
        <v>0</v>
      </c>
      <c r="M83" s="227">
        <v>0</v>
      </c>
      <c r="N83" s="1036">
        <v>27</v>
      </c>
      <c r="O83" s="149" t="s">
        <v>308</v>
      </c>
      <c r="P83" s="149" t="s">
        <v>299</v>
      </c>
      <c r="Q83" s="207">
        <v>21947</v>
      </c>
      <c r="R83" s="174" t="s">
        <v>2584</v>
      </c>
      <c r="S83" s="210" t="s">
        <v>2715</v>
      </c>
      <c r="T83" s="231">
        <v>6</v>
      </c>
      <c r="U83" s="231">
        <v>6.5</v>
      </c>
      <c r="V83" s="231" t="s">
        <v>327</v>
      </c>
      <c r="W83" s="385" t="s">
        <v>2500</v>
      </c>
      <c r="X83" s="500" t="s">
        <v>2640</v>
      </c>
    </row>
    <row r="84" spans="1:26" s="349" customFormat="1" ht="93">
      <c r="A84" s="280"/>
      <c r="B84" s="516"/>
      <c r="C84" s="524">
        <v>36</v>
      </c>
      <c r="D84" s="180" t="s">
        <v>1004</v>
      </c>
      <c r="E84" s="1152">
        <v>0</v>
      </c>
      <c r="F84" s="1213">
        <v>60000</v>
      </c>
      <c r="G84" s="1045">
        <v>0</v>
      </c>
      <c r="H84" s="1045">
        <v>0</v>
      </c>
      <c r="I84" s="1045">
        <v>0</v>
      </c>
      <c r="J84" s="1056">
        <f>SUM(E84:I84)</f>
        <v>60000</v>
      </c>
      <c r="K84" s="230">
        <v>20</v>
      </c>
      <c r="L84" s="230" t="s">
        <v>150</v>
      </c>
      <c r="M84" s="230" t="s">
        <v>150</v>
      </c>
      <c r="N84" s="1036">
        <v>20</v>
      </c>
      <c r="O84" s="378" t="s">
        <v>308</v>
      </c>
      <c r="P84" s="378" t="s">
        <v>1005</v>
      </c>
      <c r="Q84" s="232" t="s">
        <v>786</v>
      </c>
      <c r="R84" s="149" t="s">
        <v>981</v>
      </c>
      <c r="S84" s="150" t="s">
        <v>982</v>
      </c>
      <c r="T84" s="231">
        <v>6</v>
      </c>
      <c r="U84" s="231">
        <v>6.5</v>
      </c>
      <c r="V84" s="231" t="s">
        <v>327</v>
      </c>
      <c r="W84" s="149" t="s">
        <v>893</v>
      </c>
      <c r="X84" s="348">
        <v>6</v>
      </c>
      <c r="Y84" s="348">
        <v>6.5</v>
      </c>
      <c r="Z84" s="348" t="s">
        <v>327</v>
      </c>
    </row>
    <row r="85" spans="1:26" s="349" customFormat="1" ht="102" customHeight="1">
      <c r="A85" s="280"/>
      <c r="B85" s="516"/>
      <c r="C85" s="524">
        <v>37</v>
      </c>
      <c r="D85" s="120" t="s">
        <v>1537</v>
      </c>
      <c r="E85" s="1165">
        <v>35000</v>
      </c>
      <c r="F85" s="111"/>
      <c r="G85" s="1045">
        <v>0</v>
      </c>
      <c r="H85" s="1045">
        <v>0</v>
      </c>
      <c r="I85" s="1045">
        <v>0</v>
      </c>
      <c r="J85" s="338">
        <f>SUM(E85:I85)</f>
        <v>35000</v>
      </c>
      <c r="K85" s="226">
        <v>200</v>
      </c>
      <c r="L85" s="226">
        <v>60</v>
      </c>
      <c r="M85" s="226">
        <v>0</v>
      </c>
      <c r="N85" s="226">
        <v>260</v>
      </c>
      <c r="O85" s="385" t="s">
        <v>308</v>
      </c>
      <c r="P85" s="385" t="s">
        <v>1454</v>
      </c>
      <c r="Q85" s="246">
        <v>22037</v>
      </c>
      <c r="R85" s="146" t="s">
        <v>1490</v>
      </c>
      <c r="S85" s="189" t="s">
        <v>1491</v>
      </c>
      <c r="T85" s="231">
        <v>6</v>
      </c>
      <c r="U85" s="231">
        <v>6.5</v>
      </c>
      <c r="V85" s="231" t="s">
        <v>327</v>
      </c>
      <c r="W85" s="146" t="s">
        <v>1373</v>
      </c>
      <c r="X85" s="983">
        <v>6</v>
      </c>
      <c r="Y85" s="983">
        <v>6.5</v>
      </c>
      <c r="Z85" s="983" t="s">
        <v>327</v>
      </c>
    </row>
    <row r="86" spans="1:26" s="349" customFormat="1" ht="105" customHeight="1">
      <c r="A86" s="280"/>
      <c r="B86" s="516"/>
      <c r="C86" s="524">
        <v>38</v>
      </c>
      <c r="D86" s="117" t="s">
        <v>3215</v>
      </c>
      <c r="E86" s="1152">
        <v>0</v>
      </c>
      <c r="F86" s="245">
        <v>30000</v>
      </c>
      <c r="G86" s="1045">
        <v>0</v>
      </c>
      <c r="H86" s="1045">
        <v>0</v>
      </c>
      <c r="I86" s="1045">
        <v>0</v>
      </c>
      <c r="J86" s="338">
        <v>30000</v>
      </c>
      <c r="K86" s="227">
        <v>10</v>
      </c>
      <c r="L86" s="227">
        <v>0</v>
      </c>
      <c r="M86" s="227">
        <v>0</v>
      </c>
      <c r="N86" s="1036">
        <v>10</v>
      </c>
      <c r="O86" s="149" t="s">
        <v>308</v>
      </c>
      <c r="P86" s="149" t="s">
        <v>299</v>
      </c>
      <c r="Q86" s="207">
        <v>22037</v>
      </c>
      <c r="R86" s="174" t="s">
        <v>2541</v>
      </c>
      <c r="S86" s="210" t="s">
        <v>2646</v>
      </c>
      <c r="T86" s="231">
        <v>6</v>
      </c>
      <c r="U86" s="231">
        <v>6.5</v>
      </c>
      <c r="V86" s="231" t="s">
        <v>327</v>
      </c>
      <c r="W86" s="385" t="s">
        <v>2500</v>
      </c>
      <c r="X86" s="500" t="s">
        <v>2640</v>
      </c>
    </row>
    <row r="87" spans="1:26" s="349" customFormat="1" ht="106.5" customHeight="1">
      <c r="A87" s="280"/>
      <c r="B87" s="516"/>
      <c r="C87" s="524">
        <v>39</v>
      </c>
      <c r="D87" s="117" t="s">
        <v>1721</v>
      </c>
      <c r="E87" s="1152">
        <v>0</v>
      </c>
      <c r="F87" s="245">
        <v>50000</v>
      </c>
      <c r="G87" s="1045">
        <v>0</v>
      </c>
      <c r="H87" s="1045">
        <v>0</v>
      </c>
      <c r="I87" s="1045">
        <v>0</v>
      </c>
      <c r="J87" s="338">
        <f>SUM(E87:I87)</f>
        <v>50000</v>
      </c>
      <c r="K87" s="227">
        <v>30</v>
      </c>
      <c r="L87" s="227">
        <v>30</v>
      </c>
      <c r="M87" s="227"/>
      <c r="N87" s="227">
        <v>60</v>
      </c>
      <c r="O87" s="284" t="s">
        <v>308</v>
      </c>
      <c r="P87" s="284" t="s">
        <v>299</v>
      </c>
      <c r="Q87" s="207">
        <v>22068</v>
      </c>
      <c r="R87" s="146" t="s">
        <v>1637</v>
      </c>
      <c r="S87" s="189" t="s">
        <v>1677</v>
      </c>
      <c r="T87" s="231">
        <v>6</v>
      </c>
      <c r="U87" s="231">
        <v>6.5</v>
      </c>
      <c r="V87" s="231" t="s">
        <v>327</v>
      </c>
      <c r="W87" s="146" t="s">
        <v>3050</v>
      </c>
      <c r="X87" s="1470">
        <v>6</v>
      </c>
      <c r="Y87" s="1470">
        <v>6.5</v>
      </c>
      <c r="Z87" s="1470" t="s">
        <v>327</v>
      </c>
    </row>
    <row r="88" spans="1:26" s="349" customFormat="1" ht="93">
      <c r="A88" s="280"/>
      <c r="B88" s="516"/>
      <c r="C88" s="525">
        <v>40</v>
      </c>
      <c r="D88" s="535" t="s">
        <v>1866</v>
      </c>
      <c r="E88" s="1152">
        <v>0</v>
      </c>
      <c r="F88" s="245">
        <v>10000</v>
      </c>
      <c r="G88" s="1045">
        <v>0</v>
      </c>
      <c r="H88" s="1045">
        <v>0</v>
      </c>
      <c r="I88" s="1045">
        <v>0</v>
      </c>
      <c r="J88" s="281">
        <v>10000</v>
      </c>
      <c r="K88" s="227">
        <v>30</v>
      </c>
      <c r="L88" s="227">
        <v>8</v>
      </c>
      <c r="M88" s="227"/>
      <c r="N88" s="227">
        <v>38</v>
      </c>
      <c r="O88" s="149" t="s">
        <v>308</v>
      </c>
      <c r="P88" s="149" t="s">
        <v>299</v>
      </c>
      <c r="Q88" s="246">
        <v>22098</v>
      </c>
      <c r="R88" s="146" t="s">
        <v>1867</v>
      </c>
      <c r="S88" s="191" t="s">
        <v>1868</v>
      </c>
      <c r="T88" s="231">
        <v>6</v>
      </c>
      <c r="U88" s="231">
        <v>6.5</v>
      </c>
      <c r="V88" s="231" t="s">
        <v>327</v>
      </c>
      <c r="W88" s="149" t="s">
        <v>1725</v>
      </c>
      <c r="X88" s="983">
        <v>6</v>
      </c>
      <c r="Y88" s="983">
        <v>6.5</v>
      </c>
      <c r="Z88" s="983" t="s">
        <v>327</v>
      </c>
    </row>
    <row r="89" spans="1:26" s="349" customFormat="1" ht="46.5">
      <c r="A89" s="465"/>
      <c r="B89" s="590"/>
      <c r="C89" s="546">
        <v>41</v>
      </c>
      <c r="D89" s="632" t="s">
        <v>2138</v>
      </c>
      <c r="E89" s="1149">
        <v>0</v>
      </c>
      <c r="F89" s="1234">
        <v>90000</v>
      </c>
      <c r="G89" s="1148"/>
      <c r="H89" s="1148"/>
      <c r="I89" s="1148"/>
      <c r="J89" s="1068">
        <f t="shared" ref="J89:J95" si="11">SUM(E89:I89)</f>
        <v>90000</v>
      </c>
      <c r="K89" s="1068"/>
      <c r="L89" s="1068"/>
      <c r="M89" s="1068"/>
      <c r="N89" s="1068"/>
      <c r="O89" s="678"/>
      <c r="P89" s="678"/>
      <c r="Q89" s="677"/>
      <c r="R89" s="732"/>
      <c r="S89" s="457"/>
      <c r="T89" s="677">
        <v>6</v>
      </c>
      <c r="U89" s="677">
        <v>6.5</v>
      </c>
      <c r="V89" s="677" t="s">
        <v>327</v>
      </c>
      <c r="W89" s="732" t="s">
        <v>2066</v>
      </c>
      <c r="X89" s="1470">
        <v>6</v>
      </c>
      <c r="Y89" s="1470">
        <v>6.5</v>
      </c>
      <c r="Z89" s="1470" t="s">
        <v>327</v>
      </c>
    </row>
    <row r="90" spans="1:26" s="349" customFormat="1" ht="99" customHeight="1">
      <c r="A90" s="466"/>
      <c r="B90" s="428"/>
      <c r="C90" s="540"/>
      <c r="D90" s="1471" t="s">
        <v>3188</v>
      </c>
      <c r="E90" s="1149">
        <v>0</v>
      </c>
      <c r="F90" s="1472">
        <v>17000</v>
      </c>
      <c r="G90" s="1455">
        <v>0</v>
      </c>
      <c r="H90" s="1455">
        <v>0</v>
      </c>
      <c r="I90" s="1455">
        <v>0</v>
      </c>
      <c r="J90" s="1473">
        <f>SUM(E90:I90)</f>
        <v>17000</v>
      </c>
      <c r="K90" s="1143">
        <v>100</v>
      </c>
      <c r="L90" s="1143">
        <v>7</v>
      </c>
      <c r="M90" s="1143" t="s">
        <v>150</v>
      </c>
      <c r="N90" s="1143">
        <v>107</v>
      </c>
      <c r="O90" s="328" t="s">
        <v>308</v>
      </c>
      <c r="P90" s="328" t="s">
        <v>299</v>
      </c>
      <c r="Q90" s="185" t="s">
        <v>830</v>
      </c>
      <c r="R90" s="328" t="s">
        <v>2086</v>
      </c>
      <c r="S90" s="1474" t="s">
        <v>2087</v>
      </c>
      <c r="T90" s="185">
        <v>6</v>
      </c>
      <c r="U90" s="185">
        <v>6.5</v>
      </c>
      <c r="V90" s="185" t="s">
        <v>327</v>
      </c>
      <c r="W90" s="328" t="s">
        <v>2066</v>
      </c>
      <c r="X90" s="1470">
        <v>6</v>
      </c>
      <c r="Y90" s="1470">
        <v>6.5</v>
      </c>
      <c r="Z90" s="1470" t="s">
        <v>327</v>
      </c>
    </row>
    <row r="91" spans="1:26" s="669" customFormat="1" ht="99" customHeight="1">
      <c r="A91" s="794"/>
      <c r="B91" s="786"/>
      <c r="C91" s="619"/>
      <c r="D91" s="1471" t="s">
        <v>3217</v>
      </c>
      <c r="E91" s="1455">
        <v>0</v>
      </c>
      <c r="F91" s="1472">
        <v>13000</v>
      </c>
      <c r="G91" s="1455">
        <v>0</v>
      </c>
      <c r="H91" s="1455">
        <v>0</v>
      </c>
      <c r="I91" s="1455">
        <v>0</v>
      </c>
      <c r="J91" s="1473">
        <f t="shared" si="11"/>
        <v>13000</v>
      </c>
      <c r="K91" s="1473">
        <v>47</v>
      </c>
      <c r="L91" s="1473">
        <v>7</v>
      </c>
      <c r="M91" s="1473" t="s">
        <v>150</v>
      </c>
      <c r="N91" s="1473">
        <v>54</v>
      </c>
      <c r="O91" s="1463" t="s">
        <v>308</v>
      </c>
      <c r="P91" s="1463" t="s">
        <v>299</v>
      </c>
      <c r="Q91" s="1475" t="s">
        <v>2124</v>
      </c>
      <c r="R91" s="1463" t="s">
        <v>2094</v>
      </c>
      <c r="S91" s="1476" t="s">
        <v>2095</v>
      </c>
      <c r="T91" s="1475">
        <v>6</v>
      </c>
      <c r="U91" s="1475">
        <v>6.5</v>
      </c>
      <c r="V91" s="1475" t="s">
        <v>327</v>
      </c>
      <c r="W91" s="1463" t="s">
        <v>2066</v>
      </c>
      <c r="X91" s="1477">
        <v>6</v>
      </c>
      <c r="Y91" s="1477">
        <v>6.5</v>
      </c>
      <c r="Z91" s="1477" t="s">
        <v>327</v>
      </c>
    </row>
    <row r="92" spans="1:26" s="669" customFormat="1" ht="99" customHeight="1">
      <c r="A92" s="794"/>
      <c r="B92" s="786"/>
      <c r="C92" s="619"/>
      <c r="D92" s="1471" t="s">
        <v>2141</v>
      </c>
      <c r="E92" s="1455">
        <v>0</v>
      </c>
      <c r="F92" s="1472">
        <v>13000</v>
      </c>
      <c r="G92" s="1455">
        <v>0</v>
      </c>
      <c r="H92" s="1455">
        <v>0</v>
      </c>
      <c r="I92" s="1455">
        <v>0</v>
      </c>
      <c r="J92" s="1473">
        <f t="shared" si="11"/>
        <v>13000</v>
      </c>
      <c r="K92" s="1473">
        <v>100</v>
      </c>
      <c r="L92" s="1473">
        <v>7</v>
      </c>
      <c r="M92" s="1473" t="s">
        <v>150</v>
      </c>
      <c r="N92" s="1473">
        <v>107</v>
      </c>
      <c r="O92" s="1463" t="s">
        <v>308</v>
      </c>
      <c r="P92" s="1463" t="s">
        <v>299</v>
      </c>
      <c r="Q92" s="1475" t="s">
        <v>2124</v>
      </c>
      <c r="R92" s="1463" t="s">
        <v>2078</v>
      </c>
      <c r="S92" s="1476" t="s">
        <v>2079</v>
      </c>
      <c r="T92" s="1475">
        <v>6</v>
      </c>
      <c r="U92" s="1475">
        <v>6.5</v>
      </c>
      <c r="V92" s="1475" t="s">
        <v>327</v>
      </c>
      <c r="W92" s="1463" t="s">
        <v>2066</v>
      </c>
      <c r="X92" s="1477">
        <v>6</v>
      </c>
      <c r="Y92" s="1477">
        <v>6.5</v>
      </c>
      <c r="Z92" s="1477" t="s">
        <v>327</v>
      </c>
    </row>
    <row r="93" spans="1:26" s="669" customFormat="1" ht="99" customHeight="1">
      <c r="A93" s="794"/>
      <c r="B93" s="786"/>
      <c r="C93" s="619"/>
      <c r="D93" s="1471" t="s">
        <v>2142</v>
      </c>
      <c r="E93" s="1455">
        <v>0</v>
      </c>
      <c r="F93" s="1472">
        <v>13000</v>
      </c>
      <c r="G93" s="1455">
        <v>0</v>
      </c>
      <c r="H93" s="1455">
        <v>0</v>
      </c>
      <c r="I93" s="1455">
        <v>0</v>
      </c>
      <c r="J93" s="1473">
        <f t="shared" si="11"/>
        <v>13000</v>
      </c>
      <c r="K93" s="1473">
        <v>47</v>
      </c>
      <c r="L93" s="1473">
        <v>7</v>
      </c>
      <c r="M93" s="1473" t="s">
        <v>150</v>
      </c>
      <c r="N93" s="1473">
        <v>54</v>
      </c>
      <c r="O93" s="1463" t="s">
        <v>308</v>
      </c>
      <c r="P93" s="1463" t="s">
        <v>299</v>
      </c>
      <c r="Q93" s="1478" t="s">
        <v>2124</v>
      </c>
      <c r="R93" s="1463" t="s">
        <v>2073</v>
      </c>
      <c r="S93" s="1476" t="s">
        <v>2074</v>
      </c>
      <c r="T93" s="1475">
        <v>6</v>
      </c>
      <c r="U93" s="1475">
        <v>6.5</v>
      </c>
      <c r="V93" s="1475" t="s">
        <v>327</v>
      </c>
      <c r="W93" s="1463" t="s">
        <v>2066</v>
      </c>
      <c r="X93" s="1477">
        <v>6</v>
      </c>
      <c r="Y93" s="1477">
        <v>6.5</v>
      </c>
      <c r="Z93" s="1477" t="s">
        <v>327</v>
      </c>
    </row>
    <row r="94" spans="1:26" s="669" customFormat="1" ht="99" customHeight="1">
      <c r="A94" s="794"/>
      <c r="B94" s="786"/>
      <c r="C94" s="619"/>
      <c r="D94" s="1471" t="s">
        <v>3216</v>
      </c>
      <c r="E94" s="1455">
        <v>0</v>
      </c>
      <c r="F94" s="1472">
        <v>17000</v>
      </c>
      <c r="G94" s="1455">
        <v>0</v>
      </c>
      <c r="H94" s="1455">
        <v>0</v>
      </c>
      <c r="I94" s="1455">
        <v>0</v>
      </c>
      <c r="J94" s="1473">
        <f>SUM(E94:I94)</f>
        <v>17000</v>
      </c>
      <c r="K94" s="1473">
        <v>100</v>
      </c>
      <c r="L94" s="1473">
        <v>7</v>
      </c>
      <c r="M94" s="1473" t="s">
        <v>150</v>
      </c>
      <c r="N94" s="1473">
        <v>107</v>
      </c>
      <c r="O94" s="1463" t="s">
        <v>308</v>
      </c>
      <c r="P94" s="1463" t="s">
        <v>299</v>
      </c>
      <c r="Q94" s="1475" t="s">
        <v>776</v>
      </c>
      <c r="R94" s="1463" t="s">
        <v>2139</v>
      </c>
      <c r="S94" s="1476" t="s">
        <v>2140</v>
      </c>
      <c r="T94" s="1475">
        <v>6</v>
      </c>
      <c r="U94" s="1475">
        <v>6.5</v>
      </c>
      <c r="V94" s="1475" t="s">
        <v>327</v>
      </c>
      <c r="W94" s="1463" t="s">
        <v>2066</v>
      </c>
      <c r="X94" s="1477">
        <v>6</v>
      </c>
      <c r="Y94" s="1477">
        <v>6.5</v>
      </c>
      <c r="Z94" s="1477" t="s">
        <v>327</v>
      </c>
    </row>
    <row r="95" spans="1:26" s="669" customFormat="1" ht="99" customHeight="1">
      <c r="A95" s="796"/>
      <c r="B95" s="789"/>
      <c r="C95" s="633"/>
      <c r="D95" s="1479" t="s">
        <v>2143</v>
      </c>
      <c r="E95" s="1270">
        <v>0</v>
      </c>
      <c r="F95" s="1480">
        <v>17000</v>
      </c>
      <c r="G95" s="1270">
        <v>0</v>
      </c>
      <c r="H95" s="1270">
        <v>0</v>
      </c>
      <c r="I95" s="1270">
        <v>0</v>
      </c>
      <c r="J95" s="1481">
        <f t="shared" si="11"/>
        <v>17000</v>
      </c>
      <c r="K95" s="1481">
        <v>100</v>
      </c>
      <c r="L95" s="1481">
        <v>7</v>
      </c>
      <c r="M95" s="1481" t="s">
        <v>150</v>
      </c>
      <c r="N95" s="1481">
        <v>107</v>
      </c>
      <c r="O95" s="1468" t="s">
        <v>308</v>
      </c>
      <c r="P95" s="1468" t="s">
        <v>299</v>
      </c>
      <c r="Q95" s="1482" t="s">
        <v>2121</v>
      </c>
      <c r="R95" s="1468" t="s">
        <v>2088</v>
      </c>
      <c r="S95" s="1483" t="s">
        <v>2089</v>
      </c>
      <c r="T95" s="1482">
        <v>6</v>
      </c>
      <c r="U95" s="1482">
        <v>6.5</v>
      </c>
      <c r="V95" s="1482" t="s">
        <v>327</v>
      </c>
      <c r="W95" s="1468" t="s">
        <v>2066</v>
      </c>
      <c r="X95" s="1477">
        <v>6</v>
      </c>
      <c r="Y95" s="1477">
        <v>6.5</v>
      </c>
      <c r="Z95" s="1477" t="s">
        <v>327</v>
      </c>
    </row>
    <row r="96" spans="1:26" s="349" customFormat="1" ht="99" customHeight="1">
      <c r="A96" s="280"/>
      <c r="B96" s="516"/>
      <c r="C96" s="524">
        <v>42</v>
      </c>
      <c r="D96" s="291" t="s">
        <v>2717</v>
      </c>
      <c r="E96" s="1152">
        <v>0</v>
      </c>
      <c r="F96" s="338">
        <v>30000</v>
      </c>
      <c r="G96" s="1045">
        <v>0</v>
      </c>
      <c r="H96" s="1045">
        <v>0</v>
      </c>
      <c r="I96" s="1045">
        <v>0</v>
      </c>
      <c r="J96" s="338">
        <v>30000</v>
      </c>
      <c r="K96" s="227">
        <v>20</v>
      </c>
      <c r="L96" s="1134">
        <v>0</v>
      </c>
      <c r="M96" s="1134">
        <v>0</v>
      </c>
      <c r="N96" s="227">
        <v>20</v>
      </c>
      <c r="O96" s="174" t="s">
        <v>308</v>
      </c>
      <c r="P96" s="174" t="s">
        <v>2718</v>
      </c>
      <c r="Q96" s="207">
        <v>22007</v>
      </c>
      <c r="R96" s="174" t="s">
        <v>2524</v>
      </c>
      <c r="S96" s="210" t="s">
        <v>2719</v>
      </c>
      <c r="T96" s="231">
        <v>6</v>
      </c>
      <c r="U96" s="231">
        <v>6.5</v>
      </c>
      <c r="V96" s="231" t="s">
        <v>327</v>
      </c>
      <c r="W96" s="385" t="s">
        <v>2500</v>
      </c>
      <c r="X96" s="448">
        <v>6</v>
      </c>
      <c r="Y96" s="348">
        <v>6.5</v>
      </c>
      <c r="Z96" s="348">
        <v>6.51</v>
      </c>
    </row>
    <row r="97" spans="1:27" s="349" customFormat="1" ht="46.5">
      <c r="A97" s="465"/>
      <c r="B97" s="590"/>
      <c r="C97" s="546">
        <v>43</v>
      </c>
      <c r="D97" s="929" t="s">
        <v>2720</v>
      </c>
      <c r="E97" s="1146">
        <v>0</v>
      </c>
      <c r="F97" s="1044">
        <v>30000</v>
      </c>
      <c r="G97" s="1217">
        <v>0</v>
      </c>
      <c r="H97" s="1217">
        <v>0</v>
      </c>
      <c r="I97" s="1217">
        <v>0</v>
      </c>
      <c r="J97" s="1044">
        <v>30000</v>
      </c>
      <c r="K97" s="989"/>
      <c r="L97" s="989"/>
      <c r="M97" s="989"/>
      <c r="N97" s="989"/>
      <c r="O97" s="930"/>
      <c r="P97" s="930"/>
      <c r="Q97" s="176"/>
      <c r="R97" s="247" t="s">
        <v>2614</v>
      </c>
      <c r="S97" s="453" t="s">
        <v>2721</v>
      </c>
      <c r="T97" s="677">
        <v>6</v>
      </c>
      <c r="U97" s="677">
        <v>6.5</v>
      </c>
      <c r="V97" s="677" t="s">
        <v>327</v>
      </c>
      <c r="W97" s="784" t="s">
        <v>2500</v>
      </c>
      <c r="X97" s="1205">
        <v>6</v>
      </c>
      <c r="Y97" s="1206">
        <v>6.5</v>
      </c>
      <c r="Z97" s="1206" t="s">
        <v>327</v>
      </c>
    </row>
    <row r="98" spans="1:27" s="669" customFormat="1" ht="112.5">
      <c r="A98" s="1484"/>
      <c r="B98" s="1485"/>
      <c r="C98" s="1486"/>
      <c r="D98" s="1487" t="s">
        <v>2944</v>
      </c>
      <c r="E98" s="1488">
        <v>0</v>
      </c>
      <c r="F98" s="1489">
        <v>15200</v>
      </c>
      <c r="G98" s="1488">
        <v>0</v>
      </c>
      <c r="H98" s="1488">
        <v>0</v>
      </c>
      <c r="I98" s="1488">
        <v>0</v>
      </c>
      <c r="J98" s="1488">
        <f>SUM(E98:I98)</f>
        <v>15200</v>
      </c>
      <c r="K98" s="1490">
        <v>26</v>
      </c>
      <c r="L98" s="1490">
        <v>0</v>
      </c>
      <c r="M98" s="1490">
        <v>0</v>
      </c>
      <c r="N98" s="1490">
        <f>SUM(K98:M98)</f>
        <v>26</v>
      </c>
      <c r="O98" s="927" t="s">
        <v>3054</v>
      </c>
      <c r="P98" s="927" t="s">
        <v>3056</v>
      </c>
      <c r="Q98" s="1491" t="s">
        <v>834</v>
      </c>
      <c r="R98" s="927"/>
      <c r="S98" s="1492"/>
      <c r="T98" s="1493">
        <v>6</v>
      </c>
      <c r="U98" s="1493">
        <v>6.5</v>
      </c>
      <c r="V98" s="1493" t="s">
        <v>327</v>
      </c>
      <c r="W98" s="946" t="s">
        <v>2500</v>
      </c>
      <c r="X98" s="1494"/>
      <c r="Y98" s="1494"/>
      <c r="Z98" s="1494"/>
    </row>
    <row r="99" spans="1:27" s="669" customFormat="1" ht="270.75" customHeight="1">
      <c r="A99" s="1365"/>
      <c r="B99" s="1495"/>
      <c r="C99" s="1496"/>
      <c r="D99" s="1497"/>
      <c r="E99" s="1498"/>
      <c r="F99" s="1499"/>
      <c r="G99" s="1498"/>
      <c r="H99" s="1498"/>
      <c r="I99" s="1498"/>
      <c r="J99" s="1498"/>
      <c r="K99" s="1500"/>
      <c r="L99" s="1500"/>
      <c r="M99" s="1500"/>
      <c r="N99" s="1500"/>
      <c r="O99" s="1501" t="s">
        <v>3055</v>
      </c>
      <c r="P99" s="1501" t="s">
        <v>3057</v>
      </c>
      <c r="Q99" s="1502"/>
      <c r="R99" s="1501"/>
      <c r="S99" s="1503"/>
      <c r="T99" s="1493">
        <v>6</v>
      </c>
      <c r="U99" s="1493">
        <v>6.5</v>
      </c>
      <c r="V99" s="1493" t="s">
        <v>327</v>
      </c>
      <c r="W99" s="1504" t="s">
        <v>2500</v>
      </c>
      <c r="X99" s="1505"/>
      <c r="Y99" s="1494"/>
      <c r="Z99" s="1494"/>
    </row>
    <row r="100" spans="1:27" s="669" customFormat="1" ht="129" customHeight="1">
      <c r="A100" s="796"/>
      <c r="B100" s="789"/>
      <c r="C100" s="633"/>
      <c r="D100" s="1506" t="s">
        <v>2945</v>
      </c>
      <c r="E100" s="1270">
        <v>0</v>
      </c>
      <c r="F100" s="1507">
        <v>14800</v>
      </c>
      <c r="G100" s="1270">
        <v>0</v>
      </c>
      <c r="H100" s="1270">
        <v>0</v>
      </c>
      <c r="I100" s="1270">
        <v>0</v>
      </c>
      <c r="J100" s="1270">
        <f>SUM(E100:I100)</f>
        <v>14800</v>
      </c>
      <c r="K100" s="1508">
        <v>25</v>
      </c>
      <c r="L100" s="1508">
        <v>0</v>
      </c>
      <c r="M100" s="1508">
        <v>0</v>
      </c>
      <c r="N100" s="1508">
        <f>SUM(K100:M100)</f>
        <v>25</v>
      </c>
      <c r="O100" s="1509" t="s">
        <v>3054</v>
      </c>
      <c r="P100" s="1509" t="s">
        <v>3056</v>
      </c>
      <c r="Q100" s="926" t="s">
        <v>874</v>
      </c>
      <c r="R100" s="1509"/>
      <c r="S100" s="791"/>
      <c r="T100" s="186">
        <v>6</v>
      </c>
      <c r="U100" s="186">
        <v>6.5</v>
      </c>
      <c r="V100" s="186" t="s">
        <v>327</v>
      </c>
      <c r="W100" s="797" t="s">
        <v>2500</v>
      </c>
      <c r="X100" s="1505"/>
      <c r="Y100" s="1494"/>
      <c r="Z100" s="1494"/>
    </row>
    <row r="101" spans="1:27" s="669" customFormat="1" ht="266.25" customHeight="1">
      <c r="A101" s="1510"/>
      <c r="B101" s="1511"/>
      <c r="C101" s="1512"/>
      <c r="D101" s="1513"/>
      <c r="E101" s="1099"/>
      <c r="F101" s="1514"/>
      <c r="G101" s="1099"/>
      <c r="H101" s="1099"/>
      <c r="I101" s="1099"/>
      <c r="J101" s="1099"/>
      <c r="K101" s="1515"/>
      <c r="L101" s="1515"/>
      <c r="M101" s="1515"/>
      <c r="N101" s="1515"/>
      <c r="O101" s="1516" t="s">
        <v>3055</v>
      </c>
      <c r="P101" s="1516" t="s">
        <v>3057</v>
      </c>
      <c r="Q101" s="1090"/>
      <c r="R101" s="1516"/>
      <c r="S101" s="1517"/>
      <c r="T101" s="1518">
        <v>6</v>
      </c>
      <c r="U101" s="1518">
        <v>6.5</v>
      </c>
      <c r="V101" s="1518" t="s">
        <v>327</v>
      </c>
      <c r="W101" s="1519" t="s">
        <v>2500</v>
      </c>
      <c r="X101" s="1520"/>
      <c r="Y101" s="1494"/>
      <c r="Z101" s="1494"/>
    </row>
    <row r="102" spans="1:27" s="349" customFormat="1" ht="99" customHeight="1">
      <c r="A102" s="280"/>
      <c r="B102" s="516"/>
      <c r="C102" s="524">
        <v>44</v>
      </c>
      <c r="D102" s="543" t="s">
        <v>2722</v>
      </c>
      <c r="E102" s="1043">
        <v>0</v>
      </c>
      <c r="F102" s="338">
        <v>30000</v>
      </c>
      <c r="G102" s="1043">
        <v>0</v>
      </c>
      <c r="H102" s="1043">
        <v>0</v>
      </c>
      <c r="I102" s="1043">
        <v>0</v>
      </c>
      <c r="J102" s="338">
        <v>30000</v>
      </c>
      <c r="K102" s="1134">
        <v>30</v>
      </c>
      <c r="L102" s="1134">
        <v>0</v>
      </c>
      <c r="M102" s="227">
        <v>0</v>
      </c>
      <c r="N102" s="1036">
        <v>30</v>
      </c>
      <c r="O102" s="174" t="s">
        <v>308</v>
      </c>
      <c r="P102" s="174" t="s">
        <v>2718</v>
      </c>
      <c r="Q102" s="207">
        <v>22007</v>
      </c>
      <c r="R102" s="174" t="s">
        <v>2565</v>
      </c>
      <c r="S102" s="210" t="s">
        <v>2620</v>
      </c>
      <c r="T102" s="231">
        <v>6</v>
      </c>
      <c r="U102" s="231">
        <v>6.5</v>
      </c>
      <c r="V102" s="231" t="s">
        <v>327</v>
      </c>
      <c r="W102" s="385" t="s">
        <v>2500</v>
      </c>
      <c r="X102" s="500" t="s">
        <v>2640</v>
      </c>
      <c r="Y102" s="983">
        <v>6</v>
      </c>
      <c r="Z102" s="983">
        <v>6.5</v>
      </c>
      <c r="AA102" s="983">
        <v>6.51</v>
      </c>
    </row>
    <row r="103" spans="1:27" s="349" customFormat="1">
      <c r="A103" s="1204" t="s">
        <v>352</v>
      </c>
      <c r="B103" s="224"/>
      <c r="C103" s="588"/>
      <c r="D103" s="318" t="s">
        <v>2769</v>
      </c>
      <c r="E103" s="1215">
        <f t="shared" ref="E103:J103" si="12">SUM(E104,E105,E106,E109,E110,E111,E112,E113,E114,E115,E116,E117,E118,E119,E120,E121,E122,E123,E125,E126,E127,E128,E129,E130,E131,E132,E138,E139,E140,E141,E143,E144,E145,E146,E147,E148,E149,E150,E151,E152,E153,E154,E155,E156,E157,E158,E159,E160,E161,E162,E163,E164,E165,E166,E167,E175,E176,E177,E178,E184,E185,E186,E189,E190,E194,E197,E198,E202,E203,E204,E205,E206,E207,E208,E209,E210,E211,E212,E213,E214,E215,E216,E217,E221,E222,E223,E224,E225,E226,E227,E228,E229,E230,E231,E232,E233,E234,E235,E236,E237,E238,E239,E244,E245,E246,E247,E248,E249,E250,E256,E257,E259,E260,E264,E265,E266,E267,E268,E269,E270,E271,E272,E273,E274,E275,E276,E277,E278,E279,E280,E281,E282,E283,E284,E285,E286,E287,E288,E289,E290,E291,E292,E293,E294,E295,E296,E297,E300,E301,E305,E306,E307,E308,E309,E310,E311,E312,E313,E321,E322,E326,E327,E328,E329,E330,E331,E332,E333,E334,E335,E338,E258)</f>
        <v>3812040</v>
      </c>
      <c r="F103" s="1215">
        <f t="shared" si="12"/>
        <v>14143900</v>
      </c>
      <c r="G103" s="1215">
        <f t="shared" si="12"/>
        <v>33000</v>
      </c>
      <c r="H103" s="1215">
        <f t="shared" si="12"/>
        <v>0</v>
      </c>
      <c r="I103" s="1215">
        <f t="shared" si="12"/>
        <v>0</v>
      </c>
      <c r="J103" s="1215">
        <f t="shared" si="12"/>
        <v>17988940</v>
      </c>
      <c r="K103" s="1130"/>
      <c r="L103" s="1130"/>
      <c r="M103" s="1130"/>
      <c r="N103" s="1130"/>
      <c r="O103" s="319"/>
      <c r="P103" s="319"/>
      <c r="Q103" s="501"/>
      <c r="R103" s="319"/>
      <c r="S103" s="486"/>
      <c r="T103" s="225"/>
      <c r="U103" s="225"/>
      <c r="V103" s="225"/>
      <c r="W103" s="485"/>
      <c r="X103" s="348"/>
    </row>
    <row r="104" spans="1:27" s="487" customFormat="1" ht="162.75">
      <c r="A104" s="235"/>
      <c r="B104" s="513"/>
      <c r="C104" s="522">
        <v>1</v>
      </c>
      <c r="D104" s="126" t="s">
        <v>2449</v>
      </c>
      <c r="E104" s="1045">
        <v>0</v>
      </c>
      <c r="F104" s="1138">
        <v>100000</v>
      </c>
      <c r="G104" s="1045">
        <v>0</v>
      </c>
      <c r="H104" s="1045">
        <v>0</v>
      </c>
      <c r="I104" s="1045">
        <v>0</v>
      </c>
      <c r="J104" s="227">
        <f>SUM(E104:I104)</f>
        <v>100000</v>
      </c>
      <c r="K104" s="227">
        <v>60</v>
      </c>
      <c r="L104" s="227">
        <v>15</v>
      </c>
      <c r="M104" s="227">
        <v>0</v>
      </c>
      <c r="N104" s="227">
        <v>75</v>
      </c>
      <c r="O104" s="284" t="s">
        <v>294</v>
      </c>
      <c r="P104" s="284" t="s">
        <v>2179</v>
      </c>
      <c r="Q104" s="207">
        <v>21947</v>
      </c>
      <c r="R104" s="146" t="s">
        <v>2450</v>
      </c>
      <c r="S104" s="218" t="s">
        <v>2451</v>
      </c>
      <c r="T104" s="210">
        <v>6</v>
      </c>
      <c r="U104" s="210">
        <v>6.6</v>
      </c>
      <c r="V104" s="210" t="s">
        <v>352</v>
      </c>
      <c r="W104" s="146" t="s">
        <v>2441</v>
      </c>
      <c r="X104" s="487">
        <v>6</v>
      </c>
      <c r="Y104" s="487">
        <v>6.6</v>
      </c>
      <c r="Z104" s="487" t="s">
        <v>352</v>
      </c>
    </row>
    <row r="105" spans="1:27" s="488" customFormat="1" ht="162.75">
      <c r="A105" s="235"/>
      <c r="B105" s="513"/>
      <c r="C105" s="524">
        <v>2</v>
      </c>
      <c r="D105" s="187" t="s">
        <v>2194</v>
      </c>
      <c r="E105" s="1045">
        <v>0</v>
      </c>
      <c r="F105" s="338">
        <v>250000</v>
      </c>
      <c r="G105" s="1045">
        <v>0</v>
      </c>
      <c r="H105" s="1045">
        <v>0</v>
      </c>
      <c r="I105" s="1045">
        <v>0</v>
      </c>
      <c r="J105" s="1036">
        <v>250000</v>
      </c>
      <c r="K105" s="226">
        <v>470</v>
      </c>
      <c r="L105" s="226">
        <v>80</v>
      </c>
      <c r="M105" s="226">
        <v>100</v>
      </c>
      <c r="N105" s="1036">
        <v>650</v>
      </c>
      <c r="O105" s="284" t="s">
        <v>294</v>
      </c>
      <c r="P105" s="284" t="s">
        <v>2179</v>
      </c>
      <c r="Q105" s="207">
        <v>22129</v>
      </c>
      <c r="R105" s="146" t="s">
        <v>2160</v>
      </c>
      <c r="S105" s="150" t="s">
        <v>2161</v>
      </c>
      <c r="T105" s="210">
        <v>6</v>
      </c>
      <c r="U105" s="210">
        <v>6.6</v>
      </c>
      <c r="V105" s="210" t="s">
        <v>352</v>
      </c>
      <c r="W105" s="146" t="s">
        <v>2934</v>
      </c>
      <c r="X105" s="488">
        <v>6</v>
      </c>
      <c r="Y105" s="488">
        <v>6.6</v>
      </c>
      <c r="Z105" s="488" t="s">
        <v>352</v>
      </c>
    </row>
    <row r="106" spans="1:27" s="349" customFormat="1" ht="24.75" customHeight="1">
      <c r="A106" s="465"/>
      <c r="B106" s="590"/>
      <c r="C106" s="546">
        <v>3</v>
      </c>
      <c r="D106" s="798" t="s">
        <v>1485</v>
      </c>
      <c r="E106" s="1217">
        <v>0</v>
      </c>
      <c r="F106" s="1042">
        <v>500000</v>
      </c>
      <c r="G106" s="1217">
        <v>0</v>
      </c>
      <c r="H106" s="1217">
        <v>0</v>
      </c>
      <c r="I106" s="1217">
        <v>0</v>
      </c>
      <c r="J106" s="1042">
        <v>500000</v>
      </c>
      <c r="K106" s="1330"/>
      <c r="L106" s="1330"/>
      <c r="M106" s="1330"/>
      <c r="N106" s="1330"/>
      <c r="O106" s="784"/>
      <c r="P106" s="784"/>
      <c r="Q106" s="799"/>
      <c r="R106" s="436"/>
      <c r="S106" s="437"/>
      <c r="T106" s="453">
        <v>6</v>
      </c>
      <c r="U106" s="453">
        <v>6.6</v>
      </c>
      <c r="V106" s="453" t="s">
        <v>352</v>
      </c>
      <c r="W106" s="436" t="s">
        <v>1373</v>
      </c>
      <c r="X106" s="349">
        <v>6</v>
      </c>
      <c r="Y106" s="349">
        <v>6.6</v>
      </c>
      <c r="Z106" s="349" t="s">
        <v>352</v>
      </c>
    </row>
    <row r="107" spans="1:27" s="669" customFormat="1" ht="247.5">
      <c r="A107" s="796"/>
      <c r="B107" s="789"/>
      <c r="C107" s="633"/>
      <c r="D107" s="153" t="s">
        <v>1486</v>
      </c>
      <c r="E107" s="1270">
        <v>0</v>
      </c>
      <c r="F107" s="1458">
        <v>250000</v>
      </c>
      <c r="G107" s="1270">
        <v>0</v>
      </c>
      <c r="H107" s="1270">
        <v>0</v>
      </c>
      <c r="I107" s="1270">
        <v>0</v>
      </c>
      <c r="J107" s="1458">
        <v>250000</v>
      </c>
      <c r="K107" s="1327">
        <v>150</v>
      </c>
      <c r="L107" s="1327">
        <v>75</v>
      </c>
      <c r="M107" s="1327">
        <v>415</v>
      </c>
      <c r="N107" s="1327">
        <v>640</v>
      </c>
      <c r="O107" s="797" t="s">
        <v>2968</v>
      </c>
      <c r="P107" s="797" t="s">
        <v>2969</v>
      </c>
      <c r="Q107" s="802">
        <v>21916</v>
      </c>
      <c r="R107" s="792" t="s">
        <v>1487</v>
      </c>
      <c r="S107" s="801" t="s">
        <v>1488</v>
      </c>
      <c r="T107" s="420">
        <v>6</v>
      </c>
      <c r="U107" s="420">
        <v>6.6</v>
      </c>
      <c r="V107" s="420" t="s">
        <v>352</v>
      </c>
      <c r="W107" s="792" t="s">
        <v>1373</v>
      </c>
      <c r="X107" s="668">
        <v>6</v>
      </c>
      <c r="Y107" s="668">
        <v>6.6</v>
      </c>
      <c r="Z107" s="668" t="s">
        <v>352</v>
      </c>
    </row>
    <row r="108" spans="1:27" s="669" customFormat="1" ht="247.5">
      <c r="A108" s="667"/>
      <c r="B108" s="1521"/>
      <c r="C108" s="1522"/>
      <c r="D108" s="1523" t="s">
        <v>1489</v>
      </c>
      <c r="E108" s="1045">
        <v>0</v>
      </c>
      <c r="F108" s="1524">
        <v>250000</v>
      </c>
      <c r="G108" s="1045">
        <v>0</v>
      </c>
      <c r="H108" s="1045">
        <v>0</v>
      </c>
      <c r="I108" s="1045">
        <v>0</v>
      </c>
      <c r="J108" s="1524">
        <v>250000</v>
      </c>
      <c r="K108" s="1525">
        <v>300</v>
      </c>
      <c r="L108" s="1525">
        <v>85</v>
      </c>
      <c r="M108" s="1525">
        <v>415</v>
      </c>
      <c r="N108" s="1525">
        <v>800</v>
      </c>
      <c r="O108" s="1526" t="s">
        <v>3031</v>
      </c>
      <c r="P108" s="1526" t="s">
        <v>3032</v>
      </c>
      <c r="Q108" s="1527">
        <v>22129</v>
      </c>
      <c r="R108" s="1528" t="s">
        <v>1490</v>
      </c>
      <c r="S108" s="1529" t="s">
        <v>1491</v>
      </c>
      <c r="T108" s="210">
        <v>6</v>
      </c>
      <c r="U108" s="210">
        <v>6.6</v>
      </c>
      <c r="V108" s="210" t="s">
        <v>352</v>
      </c>
      <c r="W108" s="1528" t="s">
        <v>1373</v>
      </c>
      <c r="X108" s="668">
        <v>6</v>
      </c>
      <c r="Y108" s="668">
        <v>6.6</v>
      </c>
      <c r="Z108" s="668" t="s">
        <v>352</v>
      </c>
    </row>
    <row r="109" spans="1:27" s="349" customFormat="1" ht="99.75" customHeight="1">
      <c r="A109" s="280"/>
      <c r="B109" s="516"/>
      <c r="C109" s="524">
        <v>4</v>
      </c>
      <c r="D109" s="120" t="s">
        <v>1492</v>
      </c>
      <c r="E109" s="1165">
        <v>100000</v>
      </c>
      <c r="F109" s="111"/>
      <c r="G109" s="1045">
        <v>0</v>
      </c>
      <c r="H109" s="1045">
        <v>0</v>
      </c>
      <c r="I109" s="1045">
        <v>0</v>
      </c>
      <c r="J109" s="111">
        <v>100000</v>
      </c>
      <c r="K109" s="226">
        <v>40</v>
      </c>
      <c r="L109" s="226">
        <v>20</v>
      </c>
      <c r="M109" s="226">
        <v>40</v>
      </c>
      <c r="N109" s="226">
        <v>100</v>
      </c>
      <c r="O109" s="385" t="s">
        <v>308</v>
      </c>
      <c r="P109" s="385" t="s">
        <v>1454</v>
      </c>
      <c r="Q109" s="246">
        <v>22129</v>
      </c>
      <c r="R109" s="146" t="s">
        <v>1493</v>
      </c>
      <c r="S109" s="189" t="s">
        <v>1494</v>
      </c>
      <c r="T109" s="210">
        <v>6</v>
      </c>
      <c r="U109" s="210">
        <v>6.6</v>
      </c>
      <c r="V109" s="210" t="s">
        <v>352</v>
      </c>
      <c r="W109" s="146" t="s">
        <v>1373</v>
      </c>
      <c r="X109" s="348">
        <v>6</v>
      </c>
      <c r="Y109" s="348">
        <v>6.6</v>
      </c>
      <c r="Z109" s="348" t="s">
        <v>352</v>
      </c>
    </row>
    <row r="110" spans="1:27" s="349" customFormat="1" ht="173.25" customHeight="1">
      <c r="A110" s="280"/>
      <c r="B110" s="516"/>
      <c r="C110" s="524">
        <v>5</v>
      </c>
      <c r="D110" s="180" t="s">
        <v>835</v>
      </c>
      <c r="E110" s="1045">
        <v>0</v>
      </c>
      <c r="F110" s="245">
        <v>300000</v>
      </c>
      <c r="G110" s="1045">
        <v>0</v>
      </c>
      <c r="H110" s="1045">
        <v>0</v>
      </c>
      <c r="I110" s="1045">
        <v>0</v>
      </c>
      <c r="J110" s="338">
        <f>SUM(E110:I110)</f>
        <v>300000</v>
      </c>
      <c r="K110" s="226">
        <v>100</v>
      </c>
      <c r="L110" s="226">
        <v>20</v>
      </c>
      <c r="M110" s="226">
        <v>40</v>
      </c>
      <c r="N110" s="227">
        <v>160</v>
      </c>
      <c r="O110" s="1032" t="s">
        <v>428</v>
      </c>
      <c r="P110" s="1032" t="s">
        <v>299</v>
      </c>
      <c r="Q110" s="356">
        <v>22068</v>
      </c>
      <c r="R110" s="146" t="s">
        <v>836</v>
      </c>
      <c r="S110" s="210" t="s">
        <v>837</v>
      </c>
      <c r="T110" s="210">
        <v>6</v>
      </c>
      <c r="U110" s="210">
        <v>6.6</v>
      </c>
      <c r="V110" s="210" t="s">
        <v>352</v>
      </c>
      <c r="W110" s="146" t="s">
        <v>774</v>
      </c>
      <c r="X110" s="983">
        <v>6</v>
      </c>
      <c r="Y110" s="983">
        <v>6.6</v>
      </c>
      <c r="Z110" s="983" t="s">
        <v>352</v>
      </c>
    </row>
    <row r="111" spans="1:27" s="349" customFormat="1" ht="172.5" customHeight="1">
      <c r="A111" s="280"/>
      <c r="B111" s="516"/>
      <c r="C111" s="524">
        <v>6</v>
      </c>
      <c r="D111" s="125" t="s">
        <v>832</v>
      </c>
      <c r="E111" s="1045">
        <v>0</v>
      </c>
      <c r="F111" s="1138">
        <v>155000</v>
      </c>
      <c r="G111" s="1045">
        <v>0</v>
      </c>
      <c r="H111" s="1045">
        <v>0</v>
      </c>
      <c r="I111" s="1045">
        <v>0</v>
      </c>
      <c r="J111" s="338">
        <f>SUM(E111:I111)</f>
        <v>155000</v>
      </c>
      <c r="K111" s="1325">
        <v>60</v>
      </c>
      <c r="L111" s="1036">
        <v>30</v>
      </c>
      <c r="M111" s="1325">
        <v>60</v>
      </c>
      <c r="N111" s="1326">
        <v>150</v>
      </c>
      <c r="O111" s="1032" t="s">
        <v>428</v>
      </c>
      <c r="P111" s="1032" t="s">
        <v>299</v>
      </c>
      <c r="Q111" s="356">
        <v>22068</v>
      </c>
      <c r="R111" s="146" t="s">
        <v>806</v>
      </c>
      <c r="S111" s="210" t="s">
        <v>807</v>
      </c>
      <c r="T111" s="210">
        <v>6</v>
      </c>
      <c r="U111" s="210">
        <v>6.6</v>
      </c>
      <c r="V111" s="210" t="s">
        <v>352</v>
      </c>
      <c r="W111" s="146" t="s">
        <v>774</v>
      </c>
      <c r="X111" s="983">
        <v>6</v>
      </c>
      <c r="Y111" s="983">
        <v>6.6</v>
      </c>
      <c r="Z111" s="983" t="s">
        <v>352</v>
      </c>
    </row>
    <row r="112" spans="1:27" s="349" customFormat="1" ht="150" customHeight="1">
      <c r="A112" s="280"/>
      <c r="B112" s="516"/>
      <c r="C112" s="524">
        <v>7</v>
      </c>
      <c r="D112" s="180" t="s">
        <v>833</v>
      </c>
      <c r="E112" s="1045">
        <v>0</v>
      </c>
      <c r="F112" s="245">
        <v>330000</v>
      </c>
      <c r="G112" s="1045">
        <v>0</v>
      </c>
      <c r="H112" s="1045">
        <v>0</v>
      </c>
      <c r="I112" s="1045">
        <v>0</v>
      </c>
      <c r="J112" s="338">
        <f>SUM(E112:I112)</f>
        <v>330000</v>
      </c>
      <c r="K112" s="226">
        <v>25</v>
      </c>
      <c r="L112" s="226">
        <v>5</v>
      </c>
      <c r="M112" s="1325" t="s">
        <v>150</v>
      </c>
      <c r="N112" s="1326">
        <v>30</v>
      </c>
      <c r="O112" s="372" t="s">
        <v>428</v>
      </c>
      <c r="P112" s="372" t="s">
        <v>299</v>
      </c>
      <c r="Q112" s="240" t="s">
        <v>834</v>
      </c>
      <c r="R112" s="146" t="s">
        <v>806</v>
      </c>
      <c r="S112" s="210" t="s">
        <v>807</v>
      </c>
      <c r="T112" s="210">
        <v>6</v>
      </c>
      <c r="U112" s="210">
        <v>6.6</v>
      </c>
      <c r="V112" s="210" t="s">
        <v>352</v>
      </c>
      <c r="W112" s="146" t="s">
        <v>774</v>
      </c>
      <c r="X112" s="983">
        <v>6</v>
      </c>
      <c r="Y112" s="983">
        <v>6.6</v>
      </c>
      <c r="Z112" s="983" t="s">
        <v>352</v>
      </c>
    </row>
    <row r="113" spans="1:26" s="668" customFormat="1" ht="116.25">
      <c r="A113" s="394"/>
      <c r="B113" s="516"/>
      <c r="C113" s="526">
        <v>8</v>
      </c>
      <c r="D113" s="595" t="s">
        <v>846</v>
      </c>
      <c r="E113" s="270">
        <v>50000</v>
      </c>
      <c r="F113" s="1045">
        <v>0</v>
      </c>
      <c r="G113" s="1045">
        <v>0</v>
      </c>
      <c r="H113" s="1045">
        <v>0</v>
      </c>
      <c r="I113" s="1045">
        <v>0</v>
      </c>
      <c r="J113" s="1131">
        <f>SUM(E113:I113)</f>
        <v>50000</v>
      </c>
      <c r="K113" s="227">
        <v>10</v>
      </c>
      <c r="L113" s="227">
        <v>6</v>
      </c>
      <c r="M113" s="227">
        <v>84</v>
      </c>
      <c r="N113" s="227">
        <v>100</v>
      </c>
      <c r="O113" s="284" t="s">
        <v>3033</v>
      </c>
      <c r="P113" s="284" t="s">
        <v>3034</v>
      </c>
      <c r="Q113" s="246">
        <v>22098</v>
      </c>
      <c r="R113" s="146" t="s">
        <v>847</v>
      </c>
      <c r="S113" s="210" t="s">
        <v>848</v>
      </c>
      <c r="T113" s="210">
        <v>6</v>
      </c>
      <c r="U113" s="210">
        <v>6.6</v>
      </c>
      <c r="V113" s="210" t="s">
        <v>352</v>
      </c>
      <c r="W113" s="146" t="s">
        <v>774</v>
      </c>
      <c r="X113" s="668">
        <v>6</v>
      </c>
      <c r="Y113" s="668">
        <v>6.6</v>
      </c>
      <c r="Z113" s="668" t="s">
        <v>352</v>
      </c>
    </row>
    <row r="114" spans="1:26" s="349" customFormat="1" ht="150" customHeight="1">
      <c r="A114" s="280"/>
      <c r="B114" s="516"/>
      <c r="C114" s="524">
        <v>9</v>
      </c>
      <c r="D114" s="187" t="s">
        <v>297</v>
      </c>
      <c r="E114" s="1213" t="s">
        <v>150</v>
      </c>
      <c r="F114" s="1278">
        <v>200000</v>
      </c>
      <c r="G114" s="1213" t="s">
        <v>150</v>
      </c>
      <c r="H114" s="1213" t="s">
        <v>150</v>
      </c>
      <c r="I114" s="1213" t="s">
        <v>150</v>
      </c>
      <c r="J114" s="1131">
        <f>SUM(E114:I114)</f>
        <v>200000</v>
      </c>
      <c r="K114" s="227">
        <v>90</v>
      </c>
      <c r="L114" s="227" t="s">
        <v>150</v>
      </c>
      <c r="M114" s="227">
        <v>110</v>
      </c>
      <c r="N114" s="227">
        <f>SUM(K114:M114)</f>
        <v>200</v>
      </c>
      <c r="O114" s="146" t="s">
        <v>298</v>
      </c>
      <c r="P114" s="146" t="s">
        <v>299</v>
      </c>
      <c r="Q114" s="207">
        <v>21947</v>
      </c>
      <c r="R114" s="146" t="s">
        <v>295</v>
      </c>
      <c r="S114" s="210" t="s">
        <v>296</v>
      </c>
      <c r="T114" s="210">
        <v>6</v>
      </c>
      <c r="U114" s="210">
        <v>6.6</v>
      </c>
      <c r="V114" s="210" t="s">
        <v>352</v>
      </c>
      <c r="W114" s="262" t="s">
        <v>153</v>
      </c>
      <c r="X114" s="983">
        <v>6</v>
      </c>
      <c r="Y114" s="983">
        <v>6.6</v>
      </c>
      <c r="Z114" s="983" t="s">
        <v>352</v>
      </c>
    </row>
    <row r="115" spans="1:26" s="349" customFormat="1" ht="153" customHeight="1">
      <c r="A115" s="280"/>
      <c r="B115" s="516"/>
      <c r="C115" s="563">
        <v>10</v>
      </c>
      <c r="D115" s="180" t="s">
        <v>1294</v>
      </c>
      <c r="E115" s="1045">
        <v>0</v>
      </c>
      <c r="F115" s="1138">
        <v>250000</v>
      </c>
      <c r="G115" s="1045">
        <v>0</v>
      </c>
      <c r="H115" s="1045">
        <v>0</v>
      </c>
      <c r="I115" s="1045">
        <v>0</v>
      </c>
      <c r="J115" s="281">
        <v>250000</v>
      </c>
      <c r="K115" s="1036">
        <v>100</v>
      </c>
      <c r="L115" s="1036">
        <v>50</v>
      </c>
      <c r="M115" s="1036">
        <v>300</v>
      </c>
      <c r="N115" s="1036">
        <v>450</v>
      </c>
      <c r="O115" s="181" t="s">
        <v>714</v>
      </c>
      <c r="P115" s="181" t="s">
        <v>299</v>
      </c>
      <c r="Q115" s="356">
        <v>21947</v>
      </c>
      <c r="R115" s="149" t="s">
        <v>1296</v>
      </c>
      <c r="S115" s="423" t="s">
        <v>1297</v>
      </c>
      <c r="T115" s="210">
        <v>6</v>
      </c>
      <c r="U115" s="210">
        <v>6.6</v>
      </c>
      <c r="V115" s="210" t="s">
        <v>352</v>
      </c>
      <c r="W115" s="149" t="s">
        <v>1171</v>
      </c>
      <c r="X115" s="1470">
        <v>6</v>
      </c>
      <c r="Y115" s="1470">
        <v>6.6</v>
      </c>
      <c r="Z115" s="1470" t="s">
        <v>352</v>
      </c>
    </row>
    <row r="116" spans="1:26" s="349" customFormat="1" ht="148.5" customHeight="1">
      <c r="A116" s="280"/>
      <c r="B116" s="516"/>
      <c r="C116" s="526">
        <v>11</v>
      </c>
      <c r="D116" s="606" t="s">
        <v>713</v>
      </c>
      <c r="E116" s="1045">
        <v>0</v>
      </c>
      <c r="F116" s="1272">
        <v>100000</v>
      </c>
      <c r="G116" s="1045">
        <v>0</v>
      </c>
      <c r="H116" s="1045">
        <v>0</v>
      </c>
      <c r="I116" s="1045">
        <v>0</v>
      </c>
      <c r="J116" s="1131">
        <v>100000</v>
      </c>
      <c r="K116" s="1131">
        <v>80</v>
      </c>
      <c r="L116" s="1131">
        <v>40</v>
      </c>
      <c r="M116" s="1331">
        <v>0</v>
      </c>
      <c r="N116" s="1131">
        <v>120</v>
      </c>
      <c r="O116" s="181" t="s">
        <v>714</v>
      </c>
      <c r="P116" s="181" t="s">
        <v>299</v>
      </c>
      <c r="Q116" s="236">
        <v>21947</v>
      </c>
      <c r="R116" s="181" t="s">
        <v>663</v>
      </c>
      <c r="S116" s="943" t="s">
        <v>715</v>
      </c>
      <c r="T116" s="210">
        <v>6</v>
      </c>
      <c r="U116" s="210">
        <v>6.6</v>
      </c>
      <c r="V116" s="210" t="s">
        <v>352</v>
      </c>
      <c r="W116" s="783" t="s">
        <v>588</v>
      </c>
      <c r="X116" s="983">
        <v>6</v>
      </c>
      <c r="Y116" s="983">
        <v>6.6</v>
      </c>
      <c r="Z116" s="983" t="s">
        <v>352</v>
      </c>
    </row>
    <row r="117" spans="1:26" s="349" customFormat="1" ht="150" customHeight="1">
      <c r="A117" s="280"/>
      <c r="B117" s="516"/>
      <c r="C117" s="524">
        <v>12</v>
      </c>
      <c r="D117" s="470" t="s">
        <v>2688</v>
      </c>
      <c r="E117" s="1045">
        <v>0</v>
      </c>
      <c r="F117" s="338">
        <v>150000</v>
      </c>
      <c r="G117" s="1045">
        <v>0</v>
      </c>
      <c r="H117" s="1045">
        <v>0</v>
      </c>
      <c r="I117" s="1045">
        <v>0</v>
      </c>
      <c r="J117" s="338">
        <v>150000</v>
      </c>
      <c r="K117" s="227">
        <v>14</v>
      </c>
      <c r="L117" s="1134">
        <v>0</v>
      </c>
      <c r="M117" s="1134">
        <v>6</v>
      </c>
      <c r="N117" s="227">
        <v>20</v>
      </c>
      <c r="O117" s="174" t="s">
        <v>308</v>
      </c>
      <c r="P117" s="174" t="s">
        <v>2718</v>
      </c>
      <c r="Q117" s="329">
        <v>22068</v>
      </c>
      <c r="R117" s="174" t="s">
        <v>2689</v>
      </c>
      <c r="S117" s="218" t="s">
        <v>2690</v>
      </c>
      <c r="T117" s="210">
        <v>6</v>
      </c>
      <c r="U117" s="210">
        <v>6.6</v>
      </c>
      <c r="V117" s="210" t="s">
        <v>352</v>
      </c>
      <c r="W117" s="385" t="s">
        <v>2500</v>
      </c>
      <c r="X117" s="983">
        <v>6</v>
      </c>
      <c r="Y117" s="983">
        <v>6.6</v>
      </c>
      <c r="Z117" s="983" t="s">
        <v>352</v>
      </c>
    </row>
    <row r="118" spans="1:26" s="349" customFormat="1" ht="99.95" customHeight="1">
      <c r="A118" s="280"/>
      <c r="B118" s="516"/>
      <c r="C118" s="526">
        <v>13</v>
      </c>
      <c r="D118" s="359" t="s">
        <v>2681</v>
      </c>
      <c r="E118" s="1138">
        <v>300000</v>
      </c>
      <c r="F118" s="1043">
        <v>0</v>
      </c>
      <c r="G118" s="1045">
        <v>0</v>
      </c>
      <c r="H118" s="1045">
        <v>0</v>
      </c>
      <c r="I118" s="1045">
        <v>0</v>
      </c>
      <c r="J118" s="338">
        <f>SUM(E118:I118)</f>
        <v>300000</v>
      </c>
      <c r="K118" s="227">
        <v>5</v>
      </c>
      <c r="L118" s="227">
        <v>7</v>
      </c>
      <c r="M118" s="227">
        <v>0</v>
      </c>
      <c r="N118" s="227">
        <f>SUM(K118:M118)</f>
        <v>12</v>
      </c>
      <c r="O118" s="174" t="s">
        <v>2682</v>
      </c>
      <c r="P118" s="174" t="s">
        <v>299</v>
      </c>
      <c r="Q118" s="207">
        <v>21824</v>
      </c>
      <c r="R118" s="174" t="s">
        <v>2683</v>
      </c>
      <c r="S118" s="218" t="s">
        <v>2517</v>
      </c>
      <c r="T118" s="210">
        <v>6</v>
      </c>
      <c r="U118" s="210">
        <v>6.6</v>
      </c>
      <c r="V118" s="210" t="s">
        <v>352</v>
      </c>
      <c r="W118" s="385" t="s">
        <v>2500</v>
      </c>
      <c r="X118" s="983">
        <v>6</v>
      </c>
      <c r="Y118" s="983">
        <v>6.6</v>
      </c>
      <c r="Z118" s="983" t="s">
        <v>352</v>
      </c>
    </row>
    <row r="119" spans="1:26" s="349" customFormat="1" ht="99.95" customHeight="1">
      <c r="A119" s="280"/>
      <c r="B119" s="516"/>
      <c r="C119" s="525">
        <v>14</v>
      </c>
      <c r="D119" s="291" t="s">
        <v>2678</v>
      </c>
      <c r="E119" s="1043">
        <v>0</v>
      </c>
      <c r="F119" s="338">
        <v>200000</v>
      </c>
      <c r="G119" s="1045">
        <v>0</v>
      </c>
      <c r="H119" s="1045">
        <v>0</v>
      </c>
      <c r="I119" s="1045">
        <v>0</v>
      </c>
      <c r="J119" s="338">
        <f>SUM(E119:I119)</f>
        <v>200000</v>
      </c>
      <c r="K119" s="227">
        <v>14</v>
      </c>
      <c r="L119" s="227">
        <v>6</v>
      </c>
      <c r="M119" s="1134">
        <v>0</v>
      </c>
      <c r="N119" s="227">
        <f>SUM(K119:M119)</f>
        <v>20</v>
      </c>
      <c r="O119" s="174" t="s">
        <v>308</v>
      </c>
      <c r="P119" s="174" t="s">
        <v>2718</v>
      </c>
      <c r="Q119" s="207">
        <v>22037</v>
      </c>
      <c r="R119" s="174" t="s">
        <v>2679</v>
      </c>
      <c r="S119" s="427" t="s">
        <v>2680</v>
      </c>
      <c r="T119" s="210">
        <v>6</v>
      </c>
      <c r="U119" s="210">
        <v>6.6</v>
      </c>
      <c r="V119" s="210" t="s">
        <v>352</v>
      </c>
      <c r="W119" s="385" t="s">
        <v>2500</v>
      </c>
      <c r="X119" s="1470">
        <v>6</v>
      </c>
      <c r="Y119" s="1470">
        <v>6.6</v>
      </c>
      <c r="Z119" s="1470" t="s">
        <v>352</v>
      </c>
    </row>
    <row r="120" spans="1:26" s="660" customFormat="1" ht="99.95" customHeight="1">
      <c r="A120" s="280"/>
      <c r="B120" s="516"/>
      <c r="C120" s="525">
        <v>15</v>
      </c>
      <c r="D120" s="180" t="s">
        <v>1496</v>
      </c>
      <c r="E120" s="338">
        <v>0</v>
      </c>
      <c r="F120" s="1213">
        <v>30000</v>
      </c>
      <c r="G120" s="1045">
        <v>0</v>
      </c>
      <c r="H120" s="1045">
        <v>0</v>
      </c>
      <c r="I120" s="1045">
        <v>0</v>
      </c>
      <c r="J120" s="111">
        <v>30000</v>
      </c>
      <c r="K120" s="226">
        <v>15</v>
      </c>
      <c r="L120" s="226">
        <v>15</v>
      </c>
      <c r="M120" s="227">
        <v>0</v>
      </c>
      <c r="N120" s="226">
        <v>30</v>
      </c>
      <c r="O120" s="385" t="s">
        <v>308</v>
      </c>
      <c r="P120" s="385" t="s">
        <v>299</v>
      </c>
      <c r="Q120" s="246">
        <v>21976</v>
      </c>
      <c r="R120" s="146" t="s">
        <v>1497</v>
      </c>
      <c r="S120" s="189" t="s">
        <v>1498</v>
      </c>
      <c r="T120" s="210">
        <v>6</v>
      </c>
      <c r="U120" s="210">
        <v>6.6</v>
      </c>
      <c r="V120" s="210" t="s">
        <v>352</v>
      </c>
      <c r="W120" s="146" t="s">
        <v>1373</v>
      </c>
      <c r="X120" s="1530">
        <v>6</v>
      </c>
      <c r="Y120" s="1530">
        <v>6.6</v>
      </c>
      <c r="Z120" s="1530" t="s">
        <v>352</v>
      </c>
    </row>
    <row r="121" spans="1:26" s="349" customFormat="1" ht="167.25" customHeight="1">
      <c r="A121" s="280"/>
      <c r="B121" s="516"/>
      <c r="C121" s="525">
        <v>16</v>
      </c>
      <c r="D121" s="126" t="s">
        <v>2332</v>
      </c>
      <c r="E121" s="1045">
        <v>0</v>
      </c>
      <c r="F121" s="1138">
        <v>300000</v>
      </c>
      <c r="G121" s="1045">
        <v>0</v>
      </c>
      <c r="H121" s="1045">
        <v>0</v>
      </c>
      <c r="I121" s="1045">
        <v>0</v>
      </c>
      <c r="J121" s="1131">
        <v>300000</v>
      </c>
      <c r="K121" s="227">
        <v>46</v>
      </c>
      <c r="L121" s="227">
        <v>12</v>
      </c>
      <c r="M121" s="1134">
        <v>0</v>
      </c>
      <c r="N121" s="227">
        <v>58</v>
      </c>
      <c r="O121" s="146" t="s">
        <v>294</v>
      </c>
      <c r="P121" s="146" t="s">
        <v>416</v>
      </c>
      <c r="Q121" s="233">
        <v>22007</v>
      </c>
      <c r="R121" s="146" t="s">
        <v>2333</v>
      </c>
      <c r="S121" s="210" t="s">
        <v>2334</v>
      </c>
      <c r="T121" s="210">
        <v>6</v>
      </c>
      <c r="U121" s="210">
        <v>6.6</v>
      </c>
      <c r="V121" s="210" t="s">
        <v>352</v>
      </c>
      <c r="W121" s="262" t="s">
        <v>2314</v>
      </c>
      <c r="X121" s="1470">
        <v>6</v>
      </c>
      <c r="Y121" s="1470">
        <v>6.6</v>
      </c>
      <c r="Z121" s="1470" t="s">
        <v>352</v>
      </c>
    </row>
    <row r="122" spans="1:26" s="681" customFormat="1" ht="132.75" customHeight="1">
      <c r="A122" s="130"/>
      <c r="B122" s="679"/>
      <c r="C122" s="529">
        <v>17</v>
      </c>
      <c r="D122" s="620" t="s">
        <v>613</v>
      </c>
      <c r="E122" s="1045">
        <v>0</v>
      </c>
      <c r="F122" s="1281">
        <v>100000</v>
      </c>
      <c r="G122" s="1045">
        <v>0</v>
      </c>
      <c r="H122" s="1045">
        <v>0</v>
      </c>
      <c r="I122" s="1045">
        <v>0</v>
      </c>
      <c r="J122" s="1282">
        <v>100000</v>
      </c>
      <c r="K122" s="1282">
        <v>130</v>
      </c>
      <c r="L122" s="1282">
        <v>40</v>
      </c>
      <c r="M122" s="1282">
        <v>30</v>
      </c>
      <c r="N122" s="1282">
        <v>200</v>
      </c>
      <c r="O122" s="956" t="s">
        <v>355</v>
      </c>
      <c r="P122" s="956" t="s">
        <v>299</v>
      </c>
      <c r="Q122" s="132">
        <v>21976</v>
      </c>
      <c r="R122" s="956" t="s">
        <v>614</v>
      </c>
      <c r="S122" s="131" t="s">
        <v>615</v>
      </c>
      <c r="T122" s="210">
        <v>6</v>
      </c>
      <c r="U122" s="210">
        <v>6.6</v>
      </c>
      <c r="V122" s="210" t="s">
        <v>352</v>
      </c>
      <c r="W122" s="897" t="s">
        <v>588</v>
      </c>
      <c r="X122" s="681">
        <v>6</v>
      </c>
      <c r="Y122" s="681">
        <v>6.6</v>
      </c>
      <c r="Z122" s="681" t="s">
        <v>352</v>
      </c>
    </row>
    <row r="123" spans="1:26" s="349" customFormat="1" ht="116.25">
      <c r="A123" s="707"/>
      <c r="B123" s="708"/>
      <c r="C123" s="1091">
        <v>18</v>
      </c>
      <c r="D123" s="1092" t="s">
        <v>1965</v>
      </c>
      <c r="E123" s="1268">
        <v>40000</v>
      </c>
      <c r="F123" s="1094">
        <v>0</v>
      </c>
      <c r="G123" s="1094">
        <v>0</v>
      </c>
      <c r="H123" s="1094">
        <v>0</v>
      </c>
      <c r="I123" s="1094">
        <v>0</v>
      </c>
      <c r="J123" s="1283">
        <v>40000</v>
      </c>
      <c r="K123" s="1332">
        <v>30</v>
      </c>
      <c r="L123" s="1332">
        <v>13</v>
      </c>
      <c r="M123" s="1333">
        <v>0</v>
      </c>
      <c r="N123" s="1332">
        <v>43</v>
      </c>
      <c r="O123" s="835" t="s">
        <v>3058</v>
      </c>
      <c r="P123" s="835" t="s">
        <v>3059</v>
      </c>
      <c r="Q123" s="1095">
        <v>22068</v>
      </c>
      <c r="R123" s="835" t="s">
        <v>1966</v>
      </c>
      <c r="S123" s="299" t="s">
        <v>1927</v>
      </c>
      <c r="T123" s="427">
        <v>6</v>
      </c>
      <c r="U123" s="427">
        <v>6.6</v>
      </c>
      <c r="V123" s="427" t="s">
        <v>352</v>
      </c>
      <c r="W123" s="942" t="s">
        <v>1877</v>
      </c>
      <c r="X123" s="983">
        <v>6</v>
      </c>
      <c r="Y123" s="983">
        <v>6.6</v>
      </c>
      <c r="Z123" s="983" t="s">
        <v>352</v>
      </c>
    </row>
    <row r="124" spans="1:26" s="349" customFormat="1" ht="174" customHeight="1">
      <c r="A124" s="1096"/>
      <c r="B124" s="1097"/>
      <c r="C124" s="1009"/>
      <c r="D124" s="1098"/>
      <c r="E124" s="1269"/>
      <c r="F124" s="1099"/>
      <c r="G124" s="1099"/>
      <c r="H124" s="1099"/>
      <c r="I124" s="1099"/>
      <c r="J124" s="1235"/>
      <c r="K124" s="1334"/>
      <c r="L124" s="1334"/>
      <c r="M124" s="1335"/>
      <c r="N124" s="1334"/>
      <c r="O124" s="1100" t="s">
        <v>3060</v>
      </c>
      <c r="P124" s="384" t="s">
        <v>3061</v>
      </c>
      <c r="Q124" s="265"/>
      <c r="R124" s="384"/>
      <c r="S124" s="277"/>
      <c r="T124" s="439">
        <v>6</v>
      </c>
      <c r="U124" s="439">
        <v>6.6</v>
      </c>
      <c r="V124" s="439" t="s">
        <v>352</v>
      </c>
      <c r="W124" s="383" t="s">
        <v>1877</v>
      </c>
      <c r="X124" s="983"/>
      <c r="Y124" s="983"/>
      <c r="Z124" s="983"/>
    </row>
    <row r="125" spans="1:26" s="349" customFormat="1" ht="123" customHeight="1">
      <c r="A125" s="280"/>
      <c r="B125" s="516"/>
      <c r="C125" s="562">
        <v>19</v>
      </c>
      <c r="D125" s="528" t="s">
        <v>1597</v>
      </c>
      <c r="E125" s="245">
        <v>60000</v>
      </c>
      <c r="F125" s="365" t="s">
        <v>307</v>
      </c>
      <c r="G125" s="1045">
        <v>0</v>
      </c>
      <c r="H125" s="1045">
        <v>0</v>
      </c>
      <c r="I125" s="1045">
        <v>0</v>
      </c>
      <c r="J125" s="338">
        <v>60000</v>
      </c>
      <c r="K125" s="226">
        <v>60</v>
      </c>
      <c r="L125" s="226">
        <v>10</v>
      </c>
      <c r="M125" s="226" t="s">
        <v>307</v>
      </c>
      <c r="N125" s="226">
        <v>70</v>
      </c>
      <c r="O125" s="146" t="s">
        <v>1592</v>
      </c>
      <c r="P125" s="146" t="s">
        <v>299</v>
      </c>
      <c r="Q125" s="246" t="s">
        <v>1598</v>
      </c>
      <c r="R125" s="146" t="s">
        <v>1595</v>
      </c>
      <c r="S125" s="191" t="s">
        <v>1596</v>
      </c>
      <c r="T125" s="210">
        <v>6</v>
      </c>
      <c r="U125" s="210">
        <v>6.6</v>
      </c>
      <c r="V125" s="210" t="s">
        <v>352</v>
      </c>
      <c r="W125" s="262" t="s">
        <v>1544</v>
      </c>
      <c r="X125" s="983">
        <v>6</v>
      </c>
      <c r="Y125" s="983">
        <v>6.6</v>
      </c>
      <c r="Z125" s="983" t="s">
        <v>352</v>
      </c>
    </row>
    <row r="126" spans="1:26" s="349" customFormat="1" ht="139.5" customHeight="1">
      <c r="A126" s="280"/>
      <c r="B126" s="516"/>
      <c r="C126" s="562">
        <v>20</v>
      </c>
      <c r="D126" s="291" t="s">
        <v>1583</v>
      </c>
      <c r="E126" s="1045">
        <v>0</v>
      </c>
      <c r="F126" s="245">
        <v>20000</v>
      </c>
      <c r="G126" s="1045">
        <v>0</v>
      </c>
      <c r="H126" s="1045">
        <v>0</v>
      </c>
      <c r="I126" s="1045">
        <v>0</v>
      </c>
      <c r="J126" s="338">
        <v>20000</v>
      </c>
      <c r="K126" s="227">
        <v>20</v>
      </c>
      <c r="L126" s="227">
        <v>3</v>
      </c>
      <c r="M126" s="1331">
        <v>0</v>
      </c>
      <c r="N126" s="227">
        <v>23</v>
      </c>
      <c r="O126" s="146" t="s">
        <v>1584</v>
      </c>
      <c r="P126" s="146" t="s">
        <v>1585</v>
      </c>
      <c r="Q126" s="207">
        <v>21947</v>
      </c>
      <c r="R126" s="146" t="s">
        <v>1586</v>
      </c>
      <c r="S126" s="210" t="s">
        <v>1587</v>
      </c>
      <c r="T126" s="210">
        <v>6</v>
      </c>
      <c r="U126" s="210">
        <v>6.6</v>
      </c>
      <c r="V126" s="210" t="s">
        <v>352</v>
      </c>
      <c r="W126" s="262" t="s">
        <v>1544</v>
      </c>
      <c r="X126" s="983">
        <v>6</v>
      </c>
      <c r="Y126" s="983">
        <v>6.6</v>
      </c>
      <c r="Z126" s="983" t="s">
        <v>352</v>
      </c>
    </row>
    <row r="127" spans="1:26" s="349" customFormat="1" ht="99" customHeight="1">
      <c r="A127" s="280"/>
      <c r="B127" s="516"/>
      <c r="C127" s="562">
        <v>21</v>
      </c>
      <c r="D127" s="543" t="s">
        <v>1588</v>
      </c>
      <c r="E127" s="1045">
        <v>0</v>
      </c>
      <c r="F127" s="245">
        <v>40000</v>
      </c>
      <c r="G127" s="1045">
        <v>0</v>
      </c>
      <c r="H127" s="1045">
        <v>0</v>
      </c>
      <c r="I127" s="1045">
        <v>0</v>
      </c>
      <c r="J127" s="338">
        <v>40000</v>
      </c>
      <c r="K127" s="227">
        <v>16</v>
      </c>
      <c r="L127" s="1331">
        <v>0</v>
      </c>
      <c r="M127" s="1331">
        <v>0</v>
      </c>
      <c r="N127" s="227">
        <v>16</v>
      </c>
      <c r="O127" s="146" t="s">
        <v>415</v>
      </c>
      <c r="P127" s="146" t="s">
        <v>2137</v>
      </c>
      <c r="Q127" s="207">
        <v>21916</v>
      </c>
      <c r="R127" s="146" t="s">
        <v>1590</v>
      </c>
      <c r="S127" s="210" t="s">
        <v>1591</v>
      </c>
      <c r="T127" s="210">
        <v>6</v>
      </c>
      <c r="U127" s="210">
        <v>6.6</v>
      </c>
      <c r="V127" s="210" t="s">
        <v>352</v>
      </c>
      <c r="W127" s="262" t="s">
        <v>1544</v>
      </c>
      <c r="X127" s="983">
        <v>6</v>
      </c>
      <c r="Y127" s="983">
        <v>6.6</v>
      </c>
      <c r="Z127" s="983" t="s">
        <v>352</v>
      </c>
    </row>
    <row r="128" spans="1:26" s="349" customFormat="1" ht="123.75" customHeight="1">
      <c r="A128" s="280"/>
      <c r="B128" s="516"/>
      <c r="C128" s="562">
        <v>22</v>
      </c>
      <c r="D128" s="180" t="s">
        <v>1234</v>
      </c>
      <c r="E128" s="1138">
        <v>0</v>
      </c>
      <c r="F128" s="1138">
        <v>150000</v>
      </c>
      <c r="G128" s="1045">
        <v>0</v>
      </c>
      <c r="H128" s="1045">
        <v>0</v>
      </c>
      <c r="I128" s="1045">
        <v>0</v>
      </c>
      <c r="J128" s="281">
        <v>150000</v>
      </c>
      <c r="K128" s="227">
        <v>150</v>
      </c>
      <c r="L128" s="227">
        <v>84</v>
      </c>
      <c r="M128" s="227">
        <v>106</v>
      </c>
      <c r="N128" s="227">
        <v>340</v>
      </c>
      <c r="O128" s="372" t="s">
        <v>308</v>
      </c>
      <c r="P128" s="372" t="s">
        <v>299</v>
      </c>
      <c r="Q128" s="199" t="s">
        <v>1235</v>
      </c>
      <c r="R128" s="146" t="s">
        <v>1236</v>
      </c>
      <c r="S128" s="189" t="s">
        <v>1237</v>
      </c>
      <c r="T128" s="210">
        <v>6</v>
      </c>
      <c r="U128" s="210">
        <v>6.6</v>
      </c>
      <c r="V128" s="210" t="s">
        <v>352</v>
      </c>
      <c r="W128" s="149" t="s">
        <v>1171</v>
      </c>
      <c r="X128" s="348">
        <v>6</v>
      </c>
      <c r="Y128" s="348">
        <v>6.6</v>
      </c>
      <c r="Z128" s="348" t="s">
        <v>352</v>
      </c>
    </row>
    <row r="129" spans="1:26" s="349" customFormat="1" ht="114" customHeight="1">
      <c r="A129" s="280"/>
      <c r="B129" s="516"/>
      <c r="C129" s="562">
        <v>23</v>
      </c>
      <c r="D129" s="263" t="s">
        <v>669</v>
      </c>
      <c r="E129" s="243">
        <v>33760</v>
      </c>
      <c r="F129" s="1045">
        <v>0</v>
      </c>
      <c r="G129" s="1045">
        <v>0</v>
      </c>
      <c r="H129" s="1045">
        <v>0</v>
      </c>
      <c r="I129" s="1045">
        <v>0</v>
      </c>
      <c r="J129" s="1131">
        <v>33760</v>
      </c>
      <c r="K129" s="1131">
        <v>80</v>
      </c>
      <c r="L129" s="1131">
        <v>6</v>
      </c>
      <c r="M129" s="1131">
        <v>2</v>
      </c>
      <c r="N129" s="1131">
        <v>88</v>
      </c>
      <c r="O129" s="146" t="s">
        <v>415</v>
      </c>
      <c r="P129" s="146" t="s">
        <v>2137</v>
      </c>
      <c r="Q129" s="236">
        <v>22007</v>
      </c>
      <c r="R129" s="181" t="s">
        <v>671</v>
      </c>
      <c r="S129" s="943" t="s">
        <v>672</v>
      </c>
      <c r="T129" s="210">
        <v>6</v>
      </c>
      <c r="U129" s="210">
        <v>6.6</v>
      </c>
      <c r="V129" s="210" t="s">
        <v>352</v>
      </c>
      <c r="W129" s="783" t="s">
        <v>588</v>
      </c>
      <c r="X129" s="983">
        <v>6</v>
      </c>
      <c r="Y129" s="983">
        <v>6.6</v>
      </c>
      <c r="Z129" s="983" t="s">
        <v>352</v>
      </c>
    </row>
    <row r="130" spans="1:26" s="747" customFormat="1" ht="127.5" customHeight="1">
      <c r="A130" s="235"/>
      <c r="B130" s="517"/>
      <c r="C130" s="562">
        <v>24</v>
      </c>
      <c r="D130" s="180" t="s">
        <v>797</v>
      </c>
      <c r="E130" s="1045">
        <v>0</v>
      </c>
      <c r="F130" s="270">
        <v>200000</v>
      </c>
      <c r="G130" s="1045">
        <v>0</v>
      </c>
      <c r="H130" s="1045">
        <v>0</v>
      </c>
      <c r="I130" s="1045">
        <v>0</v>
      </c>
      <c r="J130" s="338">
        <f>SUM(E130:I130)</f>
        <v>200000</v>
      </c>
      <c r="K130" s="227">
        <v>80</v>
      </c>
      <c r="L130" s="227">
        <v>20</v>
      </c>
      <c r="M130" s="1325">
        <v>20</v>
      </c>
      <c r="N130" s="227">
        <f>SUM(K130:M130)</f>
        <v>120</v>
      </c>
      <c r="O130" s="372" t="s">
        <v>308</v>
      </c>
      <c r="P130" s="372" t="s">
        <v>299</v>
      </c>
      <c r="Q130" s="240" t="s">
        <v>782</v>
      </c>
      <c r="R130" s="146" t="s">
        <v>798</v>
      </c>
      <c r="S130" s="210" t="s">
        <v>799</v>
      </c>
      <c r="T130" s="210">
        <v>6</v>
      </c>
      <c r="U130" s="210">
        <v>6.6</v>
      </c>
      <c r="V130" s="210" t="s">
        <v>352</v>
      </c>
      <c r="W130" s="146" t="s">
        <v>774</v>
      </c>
      <c r="X130" s="747">
        <v>6</v>
      </c>
      <c r="Y130" s="747">
        <v>6.6</v>
      </c>
      <c r="Z130" s="747" t="s">
        <v>352</v>
      </c>
    </row>
    <row r="131" spans="1:26" s="349" customFormat="1" ht="132.75" customHeight="1">
      <c r="A131" s="280"/>
      <c r="B131" s="516"/>
      <c r="C131" s="562">
        <v>25</v>
      </c>
      <c r="D131" s="122" t="s">
        <v>525</v>
      </c>
      <c r="E131" s="245">
        <v>9300</v>
      </c>
      <c r="F131" s="1045">
        <v>0</v>
      </c>
      <c r="G131" s="1045">
        <v>0</v>
      </c>
      <c r="H131" s="1045">
        <v>0</v>
      </c>
      <c r="I131" s="1045">
        <v>0</v>
      </c>
      <c r="J131" s="281">
        <v>9300</v>
      </c>
      <c r="K131" s="1036">
        <v>35</v>
      </c>
      <c r="L131" s="1036">
        <v>2</v>
      </c>
      <c r="M131" s="1036" t="s">
        <v>150</v>
      </c>
      <c r="N131" s="1036">
        <v>37</v>
      </c>
      <c r="O131" s="149" t="s">
        <v>308</v>
      </c>
      <c r="P131" s="149" t="s">
        <v>521</v>
      </c>
      <c r="Q131" s="233">
        <v>22129</v>
      </c>
      <c r="R131" s="149" t="s">
        <v>473</v>
      </c>
      <c r="S131" s="150" t="s">
        <v>526</v>
      </c>
      <c r="T131" s="210">
        <v>6</v>
      </c>
      <c r="U131" s="210">
        <v>6.6</v>
      </c>
      <c r="V131" s="210" t="s">
        <v>352</v>
      </c>
      <c r="W131" s="149" t="s">
        <v>432</v>
      </c>
      <c r="X131" s="983">
        <v>6</v>
      </c>
      <c r="Y131" s="983">
        <v>6.6</v>
      </c>
      <c r="Z131" s="983" t="s">
        <v>352</v>
      </c>
    </row>
    <row r="132" spans="1:26" s="349" customFormat="1" ht="54" customHeight="1">
      <c r="A132" s="465"/>
      <c r="B132" s="590"/>
      <c r="C132" s="546">
        <v>26</v>
      </c>
      <c r="D132" s="610" t="s">
        <v>2132</v>
      </c>
      <c r="E132" s="1217">
        <v>0</v>
      </c>
      <c r="F132" s="1234">
        <v>100000</v>
      </c>
      <c r="G132" s="1217">
        <v>0</v>
      </c>
      <c r="H132" s="1217">
        <v>0</v>
      </c>
      <c r="I132" s="1217">
        <v>0</v>
      </c>
      <c r="J132" s="1068">
        <f t="shared" ref="J132:J137" si="13">SUM(E132:I132)</f>
        <v>100000</v>
      </c>
      <c r="K132" s="1068"/>
      <c r="L132" s="1068"/>
      <c r="M132" s="1068"/>
      <c r="N132" s="1068"/>
      <c r="O132" s="678"/>
      <c r="P132" s="678"/>
      <c r="Q132" s="677"/>
      <c r="R132" s="732"/>
      <c r="S132" s="457"/>
      <c r="T132" s="453">
        <v>6</v>
      </c>
      <c r="U132" s="453">
        <v>6.6</v>
      </c>
      <c r="V132" s="453" t="s">
        <v>352</v>
      </c>
      <c r="W132" s="732" t="s">
        <v>2066</v>
      </c>
      <c r="X132" s="348">
        <v>6</v>
      </c>
      <c r="Y132" s="348">
        <v>6.6</v>
      </c>
      <c r="Z132" s="348" t="s">
        <v>352</v>
      </c>
    </row>
    <row r="133" spans="1:26" s="349" customFormat="1" ht="99" customHeight="1">
      <c r="A133" s="466"/>
      <c r="B133" s="428"/>
      <c r="C133" s="540"/>
      <c r="D133" s="611" t="s">
        <v>3189</v>
      </c>
      <c r="E133" s="1455">
        <v>0</v>
      </c>
      <c r="F133" s="1472">
        <v>20000</v>
      </c>
      <c r="G133" s="1455">
        <v>0</v>
      </c>
      <c r="H133" s="1455">
        <v>0</v>
      </c>
      <c r="I133" s="1455">
        <v>0</v>
      </c>
      <c r="J133" s="1143">
        <f>SUM(E133:I133)</f>
        <v>20000</v>
      </c>
      <c r="K133" s="1143">
        <v>30</v>
      </c>
      <c r="L133" s="1143">
        <v>9</v>
      </c>
      <c r="M133" s="1143" t="s">
        <v>150</v>
      </c>
      <c r="N133" s="1143">
        <v>39</v>
      </c>
      <c r="O133" s="328" t="s">
        <v>308</v>
      </c>
      <c r="P133" s="328" t="s">
        <v>299</v>
      </c>
      <c r="Q133" s="185" t="s">
        <v>830</v>
      </c>
      <c r="R133" s="328" t="s">
        <v>2083</v>
      </c>
      <c r="S133" s="1474" t="s">
        <v>2084</v>
      </c>
      <c r="T133" s="183">
        <v>6</v>
      </c>
      <c r="U133" s="183">
        <v>6.6</v>
      </c>
      <c r="V133" s="183" t="s">
        <v>352</v>
      </c>
      <c r="W133" s="328" t="s">
        <v>2066</v>
      </c>
      <c r="X133" s="348">
        <v>6</v>
      </c>
      <c r="Y133" s="348">
        <v>6.6</v>
      </c>
      <c r="Z133" s="348" t="s">
        <v>352</v>
      </c>
    </row>
    <row r="134" spans="1:26" s="349" customFormat="1" ht="100.5" customHeight="1">
      <c r="A134" s="466"/>
      <c r="B134" s="428"/>
      <c r="C134" s="540"/>
      <c r="D134" s="611" t="s">
        <v>3190</v>
      </c>
      <c r="E134" s="1455">
        <v>0</v>
      </c>
      <c r="F134" s="1472">
        <v>10000</v>
      </c>
      <c r="G134" s="1455">
        <v>0</v>
      </c>
      <c r="H134" s="1455">
        <v>0</v>
      </c>
      <c r="I134" s="1455">
        <v>0</v>
      </c>
      <c r="J134" s="1143">
        <f t="shared" si="13"/>
        <v>10000</v>
      </c>
      <c r="K134" s="1143">
        <v>60</v>
      </c>
      <c r="L134" s="1143">
        <v>9</v>
      </c>
      <c r="M134" s="1143" t="s">
        <v>150</v>
      </c>
      <c r="N134" s="1143">
        <v>69</v>
      </c>
      <c r="O134" s="328" t="s">
        <v>308</v>
      </c>
      <c r="P134" s="328" t="s">
        <v>299</v>
      </c>
      <c r="Q134" s="185" t="s">
        <v>776</v>
      </c>
      <c r="R134" s="328" t="s">
        <v>2133</v>
      </c>
      <c r="S134" s="1474" t="s">
        <v>2134</v>
      </c>
      <c r="T134" s="183">
        <v>6</v>
      </c>
      <c r="U134" s="183">
        <v>6.6</v>
      </c>
      <c r="V134" s="183" t="s">
        <v>352</v>
      </c>
      <c r="W134" s="328" t="s">
        <v>2066</v>
      </c>
      <c r="X134" s="348">
        <v>6</v>
      </c>
      <c r="Y134" s="348">
        <v>6.6</v>
      </c>
      <c r="Z134" s="348" t="s">
        <v>352</v>
      </c>
    </row>
    <row r="135" spans="1:26" s="349" customFormat="1" ht="99" customHeight="1">
      <c r="A135" s="466"/>
      <c r="B135" s="428"/>
      <c r="C135" s="540"/>
      <c r="D135" s="611" t="s">
        <v>3191</v>
      </c>
      <c r="E135" s="1455">
        <v>0</v>
      </c>
      <c r="F135" s="1472">
        <v>20000</v>
      </c>
      <c r="G135" s="1455">
        <v>0</v>
      </c>
      <c r="H135" s="1455">
        <v>0</v>
      </c>
      <c r="I135" s="1455">
        <v>0</v>
      </c>
      <c r="J135" s="1143">
        <f t="shared" si="13"/>
        <v>20000</v>
      </c>
      <c r="K135" s="1143">
        <v>80</v>
      </c>
      <c r="L135" s="1143">
        <v>9</v>
      </c>
      <c r="M135" s="1143">
        <v>20</v>
      </c>
      <c r="N135" s="1143">
        <v>109</v>
      </c>
      <c r="O135" s="328" t="s">
        <v>294</v>
      </c>
      <c r="P135" s="328" t="s">
        <v>2137</v>
      </c>
      <c r="Q135" s="185" t="s">
        <v>776</v>
      </c>
      <c r="R135" s="328" t="s">
        <v>2067</v>
      </c>
      <c r="S135" s="1474" t="s">
        <v>2068</v>
      </c>
      <c r="T135" s="183">
        <v>6</v>
      </c>
      <c r="U135" s="183">
        <v>6.6</v>
      </c>
      <c r="V135" s="183" t="s">
        <v>352</v>
      </c>
      <c r="W135" s="328" t="s">
        <v>2066</v>
      </c>
      <c r="X135" s="348">
        <v>6</v>
      </c>
      <c r="Y135" s="348">
        <v>6.6</v>
      </c>
      <c r="Z135" s="348" t="s">
        <v>352</v>
      </c>
    </row>
    <row r="136" spans="1:26" s="349" customFormat="1" ht="99" customHeight="1">
      <c r="A136" s="466"/>
      <c r="B136" s="428"/>
      <c r="C136" s="540"/>
      <c r="D136" s="611" t="s">
        <v>3192</v>
      </c>
      <c r="E136" s="1455">
        <v>0</v>
      </c>
      <c r="F136" s="1472">
        <v>20000</v>
      </c>
      <c r="G136" s="1455">
        <v>0</v>
      </c>
      <c r="H136" s="1455">
        <v>0</v>
      </c>
      <c r="I136" s="1455">
        <v>0</v>
      </c>
      <c r="J136" s="1143">
        <f t="shared" si="13"/>
        <v>20000</v>
      </c>
      <c r="K136" s="1143">
        <v>89</v>
      </c>
      <c r="L136" s="1143">
        <v>9</v>
      </c>
      <c r="M136" s="1143">
        <v>11</v>
      </c>
      <c r="N136" s="1143">
        <v>109</v>
      </c>
      <c r="O136" s="328" t="s">
        <v>308</v>
      </c>
      <c r="P136" s="328" t="s">
        <v>299</v>
      </c>
      <c r="Q136" s="185" t="s">
        <v>2093</v>
      </c>
      <c r="R136" s="328" t="s">
        <v>2083</v>
      </c>
      <c r="S136" s="1474" t="s">
        <v>2084</v>
      </c>
      <c r="T136" s="183">
        <v>6</v>
      </c>
      <c r="U136" s="183">
        <v>6.6</v>
      </c>
      <c r="V136" s="183" t="s">
        <v>352</v>
      </c>
      <c r="W136" s="328" t="s">
        <v>2066</v>
      </c>
      <c r="X136" s="348">
        <v>6</v>
      </c>
      <c r="Y136" s="348">
        <v>6.6</v>
      </c>
      <c r="Z136" s="348" t="s">
        <v>352</v>
      </c>
    </row>
    <row r="137" spans="1:26" s="349" customFormat="1" ht="99" customHeight="1">
      <c r="A137" s="467"/>
      <c r="B137" s="577"/>
      <c r="C137" s="1531"/>
      <c r="D137" s="612" t="s">
        <v>2135</v>
      </c>
      <c r="E137" s="1270">
        <v>0</v>
      </c>
      <c r="F137" s="1480">
        <v>30000</v>
      </c>
      <c r="G137" s="1270">
        <v>0</v>
      </c>
      <c r="H137" s="1270">
        <v>0</v>
      </c>
      <c r="I137" s="1270">
        <v>0</v>
      </c>
      <c r="J137" s="1144">
        <f t="shared" si="13"/>
        <v>30000</v>
      </c>
      <c r="K137" s="1144">
        <v>150</v>
      </c>
      <c r="L137" s="1144">
        <v>9</v>
      </c>
      <c r="M137" s="1144" t="s">
        <v>150</v>
      </c>
      <c r="N137" s="1144">
        <v>159</v>
      </c>
      <c r="O137" s="491" t="s">
        <v>308</v>
      </c>
      <c r="P137" s="491" t="s">
        <v>299</v>
      </c>
      <c r="Q137" s="186" t="s">
        <v>2093</v>
      </c>
      <c r="R137" s="491" t="s">
        <v>2069</v>
      </c>
      <c r="S137" s="1532" t="s">
        <v>2070</v>
      </c>
      <c r="T137" s="420">
        <v>6</v>
      </c>
      <c r="U137" s="420">
        <v>6.6</v>
      </c>
      <c r="V137" s="420" t="s">
        <v>352</v>
      </c>
      <c r="W137" s="491" t="s">
        <v>2066</v>
      </c>
      <c r="X137" s="348">
        <v>6</v>
      </c>
      <c r="Y137" s="348">
        <v>6.6</v>
      </c>
      <c r="Z137" s="348" t="s">
        <v>352</v>
      </c>
    </row>
    <row r="138" spans="1:26" s="349" customFormat="1" ht="139.5">
      <c r="A138" s="280"/>
      <c r="B138" s="516"/>
      <c r="C138" s="524">
        <v>27</v>
      </c>
      <c r="D138" s="470" t="s">
        <v>2703</v>
      </c>
      <c r="E138" s="1270">
        <v>0</v>
      </c>
      <c r="F138" s="338">
        <v>30000</v>
      </c>
      <c r="G138" s="1045">
        <v>0</v>
      </c>
      <c r="H138" s="1045">
        <v>0</v>
      </c>
      <c r="I138" s="1045">
        <v>0</v>
      </c>
      <c r="J138" s="338">
        <v>30000</v>
      </c>
      <c r="K138" s="227">
        <v>35</v>
      </c>
      <c r="L138" s="1134">
        <v>5</v>
      </c>
      <c r="M138" s="1134">
        <v>0</v>
      </c>
      <c r="N138" s="1134">
        <v>40</v>
      </c>
      <c r="O138" s="174" t="s">
        <v>568</v>
      </c>
      <c r="P138" s="174" t="s">
        <v>312</v>
      </c>
      <c r="Q138" s="329">
        <v>21947</v>
      </c>
      <c r="R138" s="174" t="s">
        <v>2558</v>
      </c>
      <c r="S138" s="427" t="s">
        <v>2704</v>
      </c>
      <c r="T138" s="210">
        <v>6</v>
      </c>
      <c r="U138" s="210">
        <v>6.6</v>
      </c>
      <c r="V138" s="210" t="s">
        <v>352</v>
      </c>
      <c r="W138" s="385" t="s">
        <v>2500</v>
      </c>
      <c r="X138" s="448">
        <v>6</v>
      </c>
      <c r="Y138" s="348">
        <v>6.6</v>
      </c>
      <c r="Z138" s="348" t="s">
        <v>352</v>
      </c>
    </row>
    <row r="139" spans="1:26" s="349" customFormat="1" ht="93">
      <c r="A139" s="280"/>
      <c r="B139" s="516"/>
      <c r="C139" s="601">
        <v>28</v>
      </c>
      <c r="D139" s="599" t="s">
        <v>2037</v>
      </c>
      <c r="E139" s="1271">
        <v>16000</v>
      </c>
      <c r="F139" s="1045">
        <v>0</v>
      </c>
      <c r="G139" s="1045">
        <v>0</v>
      </c>
      <c r="H139" s="1045">
        <v>0</v>
      </c>
      <c r="I139" s="1045">
        <v>0</v>
      </c>
      <c r="J139" s="1245">
        <v>16000</v>
      </c>
      <c r="K139" s="226">
        <v>30</v>
      </c>
      <c r="L139" s="226">
        <v>3</v>
      </c>
      <c r="M139" s="227">
        <v>0</v>
      </c>
      <c r="N139" s="226">
        <v>33</v>
      </c>
      <c r="O139" s="491" t="s">
        <v>308</v>
      </c>
      <c r="P139" s="491" t="s">
        <v>299</v>
      </c>
      <c r="Q139" s="246">
        <v>22007</v>
      </c>
      <c r="R139" s="146" t="s">
        <v>2038</v>
      </c>
      <c r="S139" s="189" t="s">
        <v>2039</v>
      </c>
      <c r="T139" s="210">
        <v>6</v>
      </c>
      <c r="U139" s="210">
        <v>6.6</v>
      </c>
      <c r="V139" s="210" t="s">
        <v>352</v>
      </c>
      <c r="W139" s="181" t="s">
        <v>1877</v>
      </c>
      <c r="X139" s="348">
        <v>6</v>
      </c>
      <c r="Y139" s="348">
        <v>6.6</v>
      </c>
      <c r="Z139" s="348" t="s">
        <v>352</v>
      </c>
    </row>
    <row r="140" spans="1:26" s="349" customFormat="1" ht="126" customHeight="1">
      <c r="A140" s="280"/>
      <c r="B140" s="516"/>
      <c r="C140" s="524">
        <v>29</v>
      </c>
      <c r="D140" s="117" t="s">
        <v>2136</v>
      </c>
      <c r="E140" s="1045">
        <v>0</v>
      </c>
      <c r="F140" s="245">
        <v>25000</v>
      </c>
      <c r="G140" s="1045">
        <v>0</v>
      </c>
      <c r="H140" s="1045">
        <v>0</v>
      </c>
      <c r="I140" s="1045">
        <v>0</v>
      </c>
      <c r="J140" s="1036">
        <v>25000</v>
      </c>
      <c r="K140" s="1036">
        <v>30</v>
      </c>
      <c r="L140" s="1036">
        <v>10</v>
      </c>
      <c r="M140" s="1036" t="s">
        <v>150</v>
      </c>
      <c r="N140" s="1036">
        <v>40</v>
      </c>
      <c r="O140" s="149" t="s">
        <v>3062</v>
      </c>
      <c r="P140" s="149" t="s">
        <v>299</v>
      </c>
      <c r="Q140" s="207">
        <v>21947</v>
      </c>
      <c r="R140" s="149" t="s">
        <v>2090</v>
      </c>
      <c r="S140" s="232" t="s">
        <v>2091</v>
      </c>
      <c r="T140" s="210">
        <v>6</v>
      </c>
      <c r="U140" s="210">
        <v>6.6</v>
      </c>
      <c r="V140" s="210" t="s">
        <v>352</v>
      </c>
      <c r="W140" s="149" t="s">
        <v>2066</v>
      </c>
      <c r="X140" s="348">
        <v>6</v>
      </c>
      <c r="Y140" s="348">
        <v>6.6</v>
      </c>
      <c r="Z140" s="348" t="s">
        <v>352</v>
      </c>
    </row>
    <row r="141" spans="1:26" s="349" customFormat="1" ht="116.25">
      <c r="A141" s="707"/>
      <c r="B141" s="708"/>
      <c r="C141" s="602">
        <v>30</v>
      </c>
      <c r="D141" s="1073" t="s">
        <v>2696</v>
      </c>
      <c r="E141" s="1094">
        <v>0</v>
      </c>
      <c r="F141" s="1043">
        <v>100000</v>
      </c>
      <c r="G141" s="1094">
        <v>0</v>
      </c>
      <c r="H141" s="1094">
        <v>0</v>
      </c>
      <c r="I141" s="1094">
        <v>0</v>
      </c>
      <c r="J141" s="1043">
        <v>100000</v>
      </c>
      <c r="K141" s="1134">
        <v>85</v>
      </c>
      <c r="L141" s="1134">
        <v>5</v>
      </c>
      <c r="M141" s="1134">
        <v>0</v>
      </c>
      <c r="N141" s="1134">
        <v>90</v>
      </c>
      <c r="O141" s="249" t="s">
        <v>3063</v>
      </c>
      <c r="P141" s="249" t="s">
        <v>3065</v>
      </c>
      <c r="Q141" s="329">
        <v>22007</v>
      </c>
      <c r="R141" s="249" t="s">
        <v>2697</v>
      </c>
      <c r="S141" s="427" t="s">
        <v>2637</v>
      </c>
      <c r="T141" s="427">
        <v>6</v>
      </c>
      <c r="U141" s="427">
        <v>6.6</v>
      </c>
      <c r="V141" s="427" t="s">
        <v>352</v>
      </c>
      <c r="W141" s="1101" t="s">
        <v>2500</v>
      </c>
      <c r="X141" s="348">
        <v>6</v>
      </c>
      <c r="Y141" s="348">
        <v>6.6</v>
      </c>
      <c r="Z141" s="348" t="s">
        <v>352</v>
      </c>
    </row>
    <row r="142" spans="1:26" s="349" customFormat="1" ht="99" customHeight="1">
      <c r="A142" s="1096"/>
      <c r="B142" s="1097"/>
      <c r="C142" s="589"/>
      <c r="D142" s="634"/>
      <c r="E142" s="1099"/>
      <c r="F142" s="1066"/>
      <c r="G142" s="1099"/>
      <c r="H142" s="1099"/>
      <c r="I142" s="1099"/>
      <c r="J142" s="1066"/>
      <c r="K142" s="1137"/>
      <c r="L142" s="1137"/>
      <c r="M142" s="1137"/>
      <c r="N142" s="1137"/>
      <c r="O142" s="309" t="s">
        <v>3064</v>
      </c>
      <c r="P142" s="309" t="s">
        <v>3066</v>
      </c>
      <c r="Q142" s="268"/>
      <c r="R142" s="309"/>
      <c r="S142" s="439"/>
      <c r="T142" s="439">
        <v>6</v>
      </c>
      <c r="U142" s="439">
        <v>6.6</v>
      </c>
      <c r="V142" s="439" t="s">
        <v>352</v>
      </c>
      <c r="W142" s="1533" t="s">
        <v>2500</v>
      </c>
      <c r="X142" s="348"/>
      <c r="Y142" s="348"/>
      <c r="Z142" s="348"/>
    </row>
    <row r="143" spans="1:26" s="349" customFormat="1" ht="139.5">
      <c r="A143" s="280"/>
      <c r="B143" s="516"/>
      <c r="C143" s="602">
        <v>31</v>
      </c>
      <c r="D143" s="603" t="s">
        <v>2698</v>
      </c>
      <c r="E143" s="1045">
        <v>0</v>
      </c>
      <c r="F143" s="1043">
        <v>30000</v>
      </c>
      <c r="G143" s="1045">
        <v>0</v>
      </c>
      <c r="H143" s="1045">
        <v>0</v>
      </c>
      <c r="I143" s="1045">
        <v>0</v>
      </c>
      <c r="J143" s="338">
        <v>30000</v>
      </c>
      <c r="K143" s="1134">
        <v>9</v>
      </c>
      <c r="L143" s="1134">
        <v>1</v>
      </c>
      <c r="M143" s="1134">
        <v>0</v>
      </c>
      <c r="N143" s="1134">
        <v>10</v>
      </c>
      <c r="O143" s="174" t="s">
        <v>568</v>
      </c>
      <c r="P143" s="174" t="s">
        <v>312</v>
      </c>
      <c r="Q143" s="329">
        <v>21885</v>
      </c>
      <c r="R143" s="247" t="s">
        <v>2579</v>
      </c>
      <c r="S143" s="374" t="s">
        <v>2695</v>
      </c>
      <c r="T143" s="210">
        <v>6</v>
      </c>
      <c r="U143" s="210">
        <v>6.6</v>
      </c>
      <c r="V143" s="210" t="s">
        <v>352</v>
      </c>
      <c r="W143" s="385" t="s">
        <v>2500</v>
      </c>
      <c r="X143" s="348">
        <v>6</v>
      </c>
      <c r="Y143" s="348">
        <v>6.6</v>
      </c>
      <c r="Z143" s="348" t="s">
        <v>352</v>
      </c>
    </row>
    <row r="144" spans="1:26" s="349" customFormat="1" ht="93">
      <c r="A144" s="280"/>
      <c r="B144" s="516"/>
      <c r="C144" s="524">
        <v>32</v>
      </c>
      <c r="D144" s="470" t="s">
        <v>2699</v>
      </c>
      <c r="E144" s="1045">
        <v>0</v>
      </c>
      <c r="F144" s="338">
        <v>100000</v>
      </c>
      <c r="G144" s="1045">
        <v>0</v>
      </c>
      <c r="H144" s="1045">
        <v>0</v>
      </c>
      <c r="I144" s="1045">
        <v>0</v>
      </c>
      <c r="J144" s="338">
        <v>100000</v>
      </c>
      <c r="K144" s="227">
        <v>15</v>
      </c>
      <c r="L144" s="227">
        <v>5</v>
      </c>
      <c r="M144" s="1134">
        <v>0</v>
      </c>
      <c r="N144" s="227">
        <v>20</v>
      </c>
      <c r="O144" s="258" t="s">
        <v>2950</v>
      </c>
      <c r="P144" s="258" t="s">
        <v>299</v>
      </c>
      <c r="Q144" s="329">
        <v>21947</v>
      </c>
      <c r="R144" s="146" t="s">
        <v>2569</v>
      </c>
      <c r="S144" s="427" t="s">
        <v>2700</v>
      </c>
      <c r="T144" s="210">
        <v>6</v>
      </c>
      <c r="U144" s="210">
        <v>6.6</v>
      </c>
      <c r="V144" s="210" t="s">
        <v>352</v>
      </c>
      <c r="W144" s="385" t="s">
        <v>2500</v>
      </c>
      <c r="X144" s="448">
        <v>6</v>
      </c>
      <c r="Y144" s="348">
        <v>6.6</v>
      </c>
      <c r="Z144" s="348" t="s">
        <v>352</v>
      </c>
    </row>
    <row r="145" spans="1:26" s="349" customFormat="1" ht="144" customHeight="1">
      <c r="A145" s="280"/>
      <c r="B145" s="516"/>
      <c r="C145" s="526">
        <v>33</v>
      </c>
      <c r="D145" s="591" t="s">
        <v>2019</v>
      </c>
      <c r="E145" s="1045">
        <v>0</v>
      </c>
      <c r="F145" s="243">
        <v>300000</v>
      </c>
      <c r="G145" s="1045">
        <v>0</v>
      </c>
      <c r="H145" s="1045">
        <v>0</v>
      </c>
      <c r="I145" s="1045">
        <v>0</v>
      </c>
      <c r="J145" s="1245">
        <v>300000</v>
      </c>
      <c r="K145" s="873">
        <v>30</v>
      </c>
      <c r="L145" s="873">
        <v>10</v>
      </c>
      <c r="M145" s="227">
        <v>0</v>
      </c>
      <c r="N145" s="873">
        <v>40</v>
      </c>
      <c r="O145" s="146" t="s">
        <v>931</v>
      </c>
      <c r="P145" s="146" t="s">
        <v>943</v>
      </c>
      <c r="Q145" s="356">
        <v>21916</v>
      </c>
      <c r="R145" s="181" t="s">
        <v>2020</v>
      </c>
      <c r="S145" s="175" t="s">
        <v>2021</v>
      </c>
      <c r="T145" s="210">
        <v>6</v>
      </c>
      <c r="U145" s="210">
        <v>6.6</v>
      </c>
      <c r="V145" s="210" t="s">
        <v>352</v>
      </c>
      <c r="W145" s="181" t="s">
        <v>1877</v>
      </c>
      <c r="X145" s="348">
        <v>6</v>
      </c>
      <c r="Y145" s="348">
        <v>6.6</v>
      </c>
      <c r="Z145" s="348" t="s">
        <v>352</v>
      </c>
    </row>
    <row r="146" spans="1:26" s="349" customFormat="1" ht="105" customHeight="1">
      <c r="A146" s="280"/>
      <c r="B146" s="516"/>
      <c r="C146" s="526">
        <v>34</v>
      </c>
      <c r="D146" s="187" t="s">
        <v>2022</v>
      </c>
      <c r="E146" s="1045">
        <v>0</v>
      </c>
      <c r="F146" s="245">
        <v>15000</v>
      </c>
      <c r="G146" s="1045">
        <v>0</v>
      </c>
      <c r="H146" s="1045">
        <v>0</v>
      </c>
      <c r="I146" s="1045">
        <v>0</v>
      </c>
      <c r="J146" s="1245">
        <v>15000</v>
      </c>
      <c r="K146" s="226">
        <v>30</v>
      </c>
      <c r="L146" s="1134">
        <v>0</v>
      </c>
      <c r="M146" s="1134">
        <v>0</v>
      </c>
      <c r="N146" s="226">
        <v>30</v>
      </c>
      <c r="O146" s="181" t="s">
        <v>308</v>
      </c>
      <c r="P146" s="181" t="s">
        <v>299</v>
      </c>
      <c r="Q146" s="246">
        <v>21976</v>
      </c>
      <c r="R146" s="146" t="s">
        <v>2025</v>
      </c>
      <c r="S146" s="189" t="s">
        <v>2026</v>
      </c>
      <c r="T146" s="210">
        <v>6</v>
      </c>
      <c r="U146" s="210">
        <v>6.6</v>
      </c>
      <c r="V146" s="210" t="s">
        <v>352</v>
      </c>
      <c r="W146" s="181" t="s">
        <v>1877</v>
      </c>
      <c r="X146" s="348">
        <v>6</v>
      </c>
      <c r="Y146" s="348">
        <v>6.6</v>
      </c>
      <c r="Z146" s="348" t="s">
        <v>352</v>
      </c>
    </row>
    <row r="147" spans="1:26" s="349" customFormat="1" ht="93">
      <c r="A147" s="280"/>
      <c r="B147" s="516"/>
      <c r="C147" s="526">
        <v>35</v>
      </c>
      <c r="D147" s="599" t="s">
        <v>2027</v>
      </c>
      <c r="E147" s="243">
        <v>30000</v>
      </c>
      <c r="F147" s="1045">
        <v>0</v>
      </c>
      <c r="G147" s="1045">
        <v>0</v>
      </c>
      <c r="H147" s="1045">
        <v>0</v>
      </c>
      <c r="I147" s="1045">
        <v>0</v>
      </c>
      <c r="J147" s="1245">
        <v>30000</v>
      </c>
      <c r="K147" s="873">
        <v>40</v>
      </c>
      <c r="L147" s="1134">
        <v>0</v>
      </c>
      <c r="M147" s="1134">
        <v>0</v>
      </c>
      <c r="N147" s="873">
        <v>40</v>
      </c>
      <c r="O147" s="181" t="s">
        <v>308</v>
      </c>
      <c r="P147" s="181" t="s">
        <v>299</v>
      </c>
      <c r="Q147" s="244">
        <v>21976</v>
      </c>
      <c r="R147" s="181" t="s">
        <v>2028</v>
      </c>
      <c r="S147" s="175" t="s">
        <v>2029</v>
      </c>
      <c r="T147" s="210">
        <v>6</v>
      </c>
      <c r="U147" s="210">
        <v>6.6</v>
      </c>
      <c r="V147" s="210" t="s">
        <v>352</v>
      </c>
      <c r="W147" s="181" t="s">
        <v>1877</v>
      </c>
      <c r="X147" s="348">
        <v>6</v>
      </c>
      <c r="Y147" s="348">
        <v>6.6</v>
      </c>
      <c r="Z147" s="348" t="s">
        <v>352</v>
      </c>
    </row>
    <row r="148" spans="1:26" s="349" customFormat="1" ht="93">
      <c r="A148" s="280"/>
      <c r="B148" s="516"/>
      <c r="C148" s="526">
        <v>36</v>
      </c>
      <c r="D148" s="599" t="s">
        <v>2030</v>
      </c>
      <c r="E148" s="243">
        <v>20000</v>
      </c>
      <c r="F148" s="1045">
        <v>0</v>
      </c>
      <c r="G148" s="1045">
        <v>0</v>
      </c>
      <c r="H148" s="1045">
        <v>0</v>
      </c>
      <c r="I148" s="1045">
        <v>0</v>
      </c>
      <c r="J148" s="1245">
        <v>20000</v>
      </c>
      <c r="K148" s="873">
        <v>90</v>
      </c>
      <c r="L148" s="873">
        <v>10</v>
      </c>
      <c r="M148" s="1134">
        <v>0</v>
      </c>
      <c r="N148" s="873">
        <v>100</v>
      </c>
      <c r="O148" s="181" t="s">
        <v>308</v>
      </c>
      <c r="P148" s="181" t="s">
        <v>299</v>
      </c>
      <c r="Q148" s="244">
        <v>21947</v>
      </c>
      <c r="R148" s="181" t="s">
        <v>2031</v>
      </c>
      <c r="S148" s="175" t="s">
        <v>2032</v>
      </c>
      <c r="T148" s="210">
        <v>6</v>
      </c>
      <c r="U148" s="210">
        <v>6.6</v>
      </c>
      <c r="V148" s="210" t="s">
        <v>352</v>
      </c>
      <c r="W148" s="181" t="s">
        <v>1877</v>
      </c>
      <c r="X148" s="348">
        <v>6</v>
      </c>
      <c r="Y148" s="348">
        <v>6.6</v>
      </c>
      <c r="Z148" s="348" t="s">
        <v>352</v>
      </c>
    </row>
    <row r="149" spans="1:26" s="349" customFormat="1" ht="143.25" customHeight="1">
      <c r="A149" s="280"/>
      <c r="B149" s="516"/>
      <c r="C149" s="526">
        <v>37</v>
      </c>
      <c r="D149" s="599" t="s">
        <v>2033</v>
      </c>
      <c r="E149" s="243">
        <v>35000</v>
      </c>
      <c r="F149" s="1045">
        <v>0</v>
      </c>
      <c r="G149" s="1045">
        <v>0</v>
      </c>
      <c r="H149" s="1045">
        <v>0</v>
      </c>
      <c r="I149" s="1045">
        <v>0</v>
      </c>
      <c r="J149" s="1245">
        <v>35000</v>
      </c>
      <c r="K149" s="873">
        <v>60</v>
      </c>
      <c r="L149" s="873">
        <v>2</v>
      </c>
      <c r="M149" s="873">
        <v>50</v>
      </c>
      <c r="N149" s="873">
        <v>112</v>
      </c>
      <c r="O149" s="181" t="s">
        <v>428</v>
      </c>
      <c r="P149" s="181" t="s">
        <v>943</v>
      </c>
      <c r="Q149" s="244">
        <v>21855</v>
      </c>
      <c r="R149" s="181" t="s">
        <v>2031</v>
      </c>
      <c r="S149" s="175" t="s">
        <v>2032</v>
      </c>
      <c r="T149" s="210">
        <v>6</v>
      </c>
      <c r="U149" s="210">
        <v>6.6</v>
      </c>
      <c r="V149" s="210" t="s">
        <v>352</v>
      </c>
      <c r="W149" s="181" t="s">
        <v>1877</v>
      </c>
      <c r="X149" s="348">
        <v>6</v>
      </c>
      <c r="Y149" s="348">
        <v>6.6</v>
      </c>
      <c r="Z149" s="348" t="s">
        <v>352</v>
      </c>
    </row>
    <row r="150" spans="1:26" s="349" customFormat="1" ht="93">
      <c r="A150" s="280"/>
      <c r="B150" s="516"/>
      <c r="C150" s="526">
        <v>38</v>
      </c>
      <c r="D150" s="144" t="s">
        <v>2013</v>
      </c>
      <c r="E150" s="1270">
        <v>0</v>
      </c>
      <c r="F150" s="243">
        <v>20000</v>
      </c>
      <c r="G150" s="1045">
        <v>0</v>
      </c>
      <c r="H150" s="1045">
        <v>0</v>
      </c>
      <c r="I150" s="1045">
        <v>0</v>
      </c>
      <c r="J150" s="1245">
        <v>20000</v>
      </c>
      <c r="K150" s="873">
        <v>63</v>
      </c>
      <c r="L150" s="1134">
        <v>0</v>
      </c>
      <c r="M150" s="1134">
        <v>0</v>
      </c>
      <c r="N150" s="873">
        <v>63</v>
      </c>
      <c r="O150" s="181" t="s">
        <v>308</v>
      </c>
      <c r="P150" s="181" t="s">
        <v>299</v>
      </c>
      <c r="Q150" s="244">
        <v>21885</v>
      </c>
      <c r="R150" s="181" t="s">
        <v>2014</v>
      </c>
      <c r="S150" s="175" t="s">
        <v>2015</v>
      </c>
      <c r="T150" s="210">
        <v>6</v>
      </c>
      <c r="U150" s="210">
        <v>6.6</v>
      </c>
      <c r="V150" s="210" t="s">
        <v>352</v>
      </c>
      <c r="W150" s="181" t="s">
        <v>1877</v>
      </c>
      <c r="X150" s="348">
        <v>6</v>
      </c>
      <c r="Y150" s="348">
        <v>6.6</v>
      </c>
      <c r="Z150" s="348" t="s">
        <v>352</v>
      </c>
    </row>
    <row r="151" spans="1:26" s="349" customFormat="1" ht="93">
      <c r="A151" s="280"/>
      <c r="B151" s="516"/>
      <c r="C151" s="526">
        <v>39</v>
      </c>
      <c r="D151" s="144" t="s">
        <v>2016</v>
      </c>
      <c r="E151" s="1270">
        <v>0</v>
      </c>
      <c r="F151" s="243">
        <v>15000</v>
      </c>
      <c r="G151" s="1045">
        <v>0</v>
      </c>
      <c r="H151" s="1045">
        <v>0</v>
      </c>
      <c r="I151" s="1045">
        <v>0</v>
      </c>
      <c r="J151" s="1245">
        <v>15000</v>
      </c>
      <c r="K151" s="873">
        <v>30</v>
      </c>
      <c r="L151" s="1134">
        <v>0</v>
      </c>
      <c r="M151" s="1134">
        <v>0</v>
      </c>
      <c r="N151" s="873">
        <v>30</v>
      </c>
      <c r="O151" s="379" t="s">
        <v>1957</v>
      </c>
      <c r="P151" s="379" t="s">
        <v>299</v>
      </c>
      <c r="Q151" s="244">
        <v>21976</v>
      </c>
      <c r="R151" s="181" t="s">
        <v>2017</v>
      </c>
      <c r="S151" s="175" t="s">
        <v>2018</v>
      </c>
      <c r="T151" s="210">
        <v>6</v>
      </c>
      <c r="U151" s="210">
        <v>6.6</v>
      </c>
      <c r="V151" s="210" t="s">
        <v>352</v>
      </c>
      <c r="W151" s="181" t="s">
        <v>1877</v>
      </c>
      <c r="X151" s="348">
        <v>6</v>
      </c>
      <c r="Y151" s="348">
        <v>6.6</v>
      </c>
      <c r="Z151" s="348" t="s">
        <v>352</v>
      </c>
    </row>
    <row r="152" spans="1:26" s="349" customFormat="1" ht="139.5">
      <c r="A152" s="280"/>
      <c r="B152" s="516"/>
      <c r="C152" s="524">
        <v>40</v>
      </c>
      <c r="D152" s="117" t="s">
        <v>1160</v>
      </c>
      <c r="E152" s="1270">
        <v>0</v>
      </c>
      <c r="F152" s="245">
        <v>150000</v>
      </c>
      <c r="G152" s="1045">
        <v>0</v>
      </c>
      <c r="H152" s="1045">
        <v>0</v>
      </c>
      <c r="I152" s="1045">
        <v>0</v>
      </c>
      <c r="J152" s="281">
        <v>150000</v>
      </c>
      <c r="K152" s="227">
        <v>40</v>
      </c>
      <c r="L152" s="227">
        <v>15</v>
      </c>
      <c r="M152" s="227">
        <v>0</v>
      </c>
      <c r="N152" s="227">
        <v>55</v>
      </c>
      <c r="O152" s="146" t="s">
        <v>1854</v>
      </c>
      <c r="P152" s="146" t="s">
        <v>775</v>
      </c>
      <c r="Q152" s="191" t="s">
        <v>2951</v>
      </c>
      <c r="R152" s="146" t="s">
        <v>1855</v>
      </c>
      <c r="S152" s="210" t="s">
        <v>1791</v>
      </c>
      <c r="T152" s="210">
        <v>6</v>
      </c>
      <c r="U152" s="210">
        <v>6.6</v>
      </c>
      <c r="V152" s="210" t="s">
        <v>352</v>
      </c>
      <c r="W152" s="149" t="s">
        <v>1725</v>
      </c>
      <c r="X152" s="348">
        <v>6</v>
      </c>
      <c r="Y152" s="348">
        <v>6.6</v>
      </c>
      <c r="Z152" s="348" t="s">
        <v>352</v>
      </c>
    </row>
    <row r="153" spans="1:26" s="349" customFormat="1" ht="93">
      <c r="A153" s="280"/>
      <c r="B153" s="516"/>
      <c r="C153" s="524">
        <v>41</v>
      </c>
      <c r="D153" s="117" t="s">
        <v>1856</v>
      </c>
      <c r="E153" s="1270">
        <v>0</v>
      </c>
      <c r="F153" s="245">
        <v>200000</v>
      </c>
      <c r="G153" s="1045">
        <v>0</v>
      </c>
      <c r="H153" s="1045">
        <v>0</v>
      </c>
      <c r="I153" s="1045">
        <v>0</v>
      </c>
      <c r="J153" s="281">
        <v>200000</v>
      </c>
      <c r="K153" s="227">
        <v>600</v>
      </c>
      <c r="L153" s="227">
        <v>130</v>
      </c>
      <c r="M153" s="227">
        <v>1270</v>
      </c>
      <c r="N153" s="227">
        <v>2000</v>
      </c>
      <c r="O153" s="379" t="s">
        <v>1957</v>
      </c>
      <c r="P153" s="379" t="s">
        <v>299</v>
      </c>
      <c r="Q153" s="207">
        <v>22129</v>
      </c>
      <c r="R153" s="146" t="s">
        <v>1815</v>
      </c>
      <c r="S153" s="191" t="s">
        <v>1816</v>
      </c>
      <c r="T153" s="210">
        <v>6</v>
      </c>
      <c r="U153" s="210">
        <v>6.6</v>
      </c>
      <c r="V153" s="210" t="s">
        <v>352</v>
      </c>
      <c r="W153" s="149" t="s">
        <v>1725</v>
      </c>
      <c r="X153" s="348">
        <v>6</v>
      </c>
      <c r="Y153" s="348">
        <v>6.6</v>
      </c>
      <c r="Z153" s="348" t="s">
        <v>352</v>
      </c>
    </row>
    <row r="154" spans="1:26" s="349" customFormat="1" ht="93">
      <c r="A154" s="280"/>
      <c r="B154" s="516"/>
      <c r="C154" s="524">
        <v>42</v>
      </c>
      <c r="D154" s="117" t="s">
        <v>1857</v>
      </c>
      <c r="E154" s="1270">
        <v>0</v>
      </c>
      <c r="F154" s="245">
        <v>30000</v>
      </c>
      <c r="G154" s="1045">
        <v>0</v>
      </c>
      <c r="H154" s="1045">
        <v>0</v>
      </c>
      <c r="I154" s="1045">
        <v>0</v>
      </c>
      <c r="J154" s="281">
        <v>30000</v>
      </c>
      <c r="K154" s="227">
        <v>5</v>
      </c>
      <c r="L154" s="227">
        <v>7</v>
      </c>
      <c r="M154" s="227">
        <v>68</v>
      </c>
      <c r="N154" s="227">
        <v>80</v>
      </c>
      <c r="O154" s="379" t="s">
        <v>1957</v>
      </c>
      <c r="P154" s="379" t="s">
        <v>299</v>
      </c>
      <c r="Q154" s="246">
        <v>21976</v>
      </c>
      <c r="R154" s="146" t="s">
        <v>1815</v>
      </c>
      <c r="S154" s="191" t="s">
        <v>1816</v>
      </c>
      <c r="T154" s="210">
        <v>6</v>
      </c>
      <c r="U154" s="210">
        <v>6.6</v>
      </c>
      <c r="V154" s="210" t="s">
        <v>352</v>
      </c>
      <c r="W154" s="149" t="s">
        <v>1725</v>
      </c>
      <c r="X154" s="348">
        <v>6</v>
      </c>
      <c r="Y154" s="348">
        <v>6.6</v>
      </c>
      <c r="Z154" s="348" t="s">
        <v>352</v>
      </c>
    </row>
    <row r="155" spans="1:26" s="349" customFormat="1" ht="93">
      <c r="A155" s="280"/>
      <c r="B155" s="516"/>
      <c r="C155" s="524">
        <v>43</v>
      </c>
      <c r="D155" s="123" t="s">
        <v>1626</v>
      </c>
      <c r="E155" s="1270">
        <v>0</v>
      </c>
      <c r="F155" s="245">
        <v>70000</v>
      </c>
      <c r="G155" s="1045">
        <v>0</v>
      </c>
      <c r="H155" s="1045">
        <v>0</v>
      </c>
      <c r="I155" s="1045">
        <v>0</v>
      </c>
      <c r="J155" s="338">
        <f>SUM(E155:I155)</f>
        <v>70000</v>
      </c>
      <c r="K155" s="227">
        <v>38</v>
      </c>
      <c r="L155" s="227">
        <v>20</v>
      </c>
      <c r="M155" s="227">
        <v>2</v>
      </c>
      <c r="N155" s="227">
        <v>60</v>
      </c>
      <c r="O155" s="146" t="s">
        <v>1592</v>
      </c>
      <c r="P155" s="146" t="s">
        <v>299</v>
      </c>
      <c r="Q155" s="246">
        <v>22098</v>
      </c>
      <c r="R155" s="146" t="s">
        <v>1546</v>
      </c>
      <c r="S155" s="191" t="s">
        <v>1547</v>
      </c>
      <c r="T155" s="210">
        <v>6</v>
      </c>
      <c r="U155" s="210">
        <v>6.6</v>
      </c>
      <c r="V155" s="210" t="s">
        <v>352</v>
      </c>
      <c r="W155" s="262" t="s">
        <v>1544</v>
      </c>
      <c r="X155" s="348">
        <v>6</v>
      </c>
      <c r="Y155" s="348">
        <v>6.6</v>
      </c>
      <c r="Z155" s="348" t="s">
        <v>352</v>
      </c>
    </row>
    <row r="156" spans="1:26" s="349" customFormat="1" ht="93">
      <c r="A156" s="280"/>
      <c r="B156" s="516"/>
      <c r="C156" s="524">
        <v>44</v>
      </c>
      <c r="D156" s="180" t="s">
        <v>1527</v>
      </c>
      <c r="E156" s="1270">
        <v>0</v>
      </c>
      <c r="F156" s="1213">
        <v>50000</v>
      </c>
      <c r="G156" s="1045">
        <v>0</v>
      </c>
      <c r="H156" s="1045">
        <v>0</v>
      </c>
      <c r="I156" s="1045">
        <v>0</v>
      </c>
      <c r="J156" s="111">
        <v>50000</v>
      </c>
      <c r="K156" s="226">
        <v>50</v>
      </c>
      <c r="L156" s="226">
        <v>5</v>
      </c>
      <c r="M156" s="226">
        <v>0</v>
      </c>
      <c r="N156" s="226">
        <v>55</v>
      </c>
      <c r="O156" s="379" t="s">
        <v>1957</v>
      </c>
      <c r="P156" s="379" t="s">
        <v>299</v>
      </c>
      <c r="Q156" s="246">
        <v>21885</v>
      </c>
      <c r="R156" s="146" t="s">
        <v>1466</v>
      </c>
      <c r="S156" s="189" t="s">
        <v>1467</v>
      </c>
      <c r="T156" s="210">
        <v>6</v>
      </c>
      <c r="U156" s="210">
        <v>6.6</v>
      </c>
      <c r="V156" s="210" t="s">
        <v>352</v>
      </c>
      <c r="W156" s="146" t="s">
        <v>1373</v>
      </c>
      <c r="X156" s="348">
        <v>6</v>
      </c>
      <c r="Y156" s="348">
        <v>6.6</v>
      </c>
      <c r="Z156" s="348" t="s">
        <v>352</v>
      </c>
    </row>
    <row r="157" spans="1:26" s="349" customFormat="1" ht="93">
      <c r="A157" s="280"/>
      <c r="B157" s="516"/>
      <c r="C157" s="524">
        <v>45</v>
      </c>
      <c r="D157" s="543" t="s">
        <v>1623</v>
      </c>
      <c r="E157" s="1270">
        <v>0</v>
      </c>
      <c r="F157" s="245">
        <v>30000</v>
      </c>
      <c r="G157" s="1045">
        <v>0</v>
      </c>
      <c r="H157" s="1045">
        <v>0</v>
      </c>
      <c r="I157" s="1045">
        <v>0</v>
      </c>
      <c r="J157" s="338">
        <f>SUM(E157:I157)</f>
        <v>30000</v>
      </c>
      <c r="K157" s="227">
        <v>25</v>
      </c>
      <c r="L157" s="226">
        <v>0</v>
      </c>
      <c r="M157" s="226">
        <v>0</v>
      </c>
      <c r="N157" s="227">
        <v>25</v>
      </c>
      <c r="O157" s="146" t="s">
        <v>1624</v>
      </c>
      <c r="P157" s="146" t="s">
        <v>1589</v>
      </c>
      <c r="Q157" s="246">
        <v>21916</v>
      </c>
      <c r="R157" s="146" t="s">
        <v>1568</v>
      </c>
      <c r="S157" s="210" t="s">
        <v>1625</v>
      </c>
      <c r="T157" s="210">
        <v>6</v>
      </c>
      <c r="U157" s="210">
        <v>6.6</v>
      </c>
      <c r="V157" s="210" t="s">
        <v>352</v>
      </c>
      <c r="W157" s="262" t="s">
        <v>1544</v>
      </c>
      <c r="X157" s="348">
        <v>6</v>
      </c>
      <c r="Y157" s="348">
        <v>6.6</v>
      </c>
      <c r="Z157" s="348" t="s">
        <v>352</v>
      </c>
    </row>
    <row r="158" spans="1:26" s="349" customFormat="1" ht="93">
      <c r="A158" s="280"/>
      <c r="B158" s="516"/>
      <c r="C158" s="563">
        <v>46</v>
      </c>
      <c r="D158" s="113" t="s">
        <v>1354</v>
      </c>
      <c r="E158" s="1138">
        <v>0</v>
      </c>
      <c r="F158" s="1138">
        <v>0</v>
      </c>
      <c r="G158" s="1156">
        <v>0</v>
      </c>
      <c r="H158" s="1156">
        <v>0</v>
      </c>
      <c r="I158" s="1156">
        <v>0</v>
      </c>
      <c r="J158" s="281">
        <v>0</v>
      </c>
      <c r="K158" s="1036">
        <v>10</v>
      </c>
      <c r="L158" s="1036">
        <v>2</v>
      </c>
      <c r="M158" s="1036">
        <v>0</v>
      </c>
      <c r="N158" s="1036">
        <v>12</v>
      </c>
      <c r="O158" s="149" t="s">
        <v>308</v>
      </c>
      <c r="P158" s="149" t="s">
        <v>299</v>
      </c>
      <c r="Q158" s="356">
        <v>21947</v>
      </c>
      <c r="R158" s="149" t="s">
        <v>1345</v>
      </c>
      <c r="S158" s="423" t="s">
        <v>1205</v>
      </c>
      <c r="T158" s="210">
        <v>6</v>
      </c>
      <c r="U158" s="210">
        <v>6.6</v>
      </c>
      <c r="V158" s="210" t="s">
        <v>352</v>
      </c>
      <c r="W158" s="149" t="s">
        <v>1171</v>
      </c>
      <c r="X158" s="348">
        <v>6</v>
      </c>
      <c r="Y158" s="348">
        <v>6.6</v>
      </c>
      <c r="Z158" s="348" t="s">
        <v>352</v>
      </c>
    </row>
    <row r="159" spans="1:26" s="349" customFormat="1" ht="139.5">
      <c r="A159" s="280"/>
      <c r="B159" s="516"/>
      <c r="C159" s="529">
        <v>47</v>
      </c>
      <c r="D159" s="180" t="s">
        <v>1341</v>
      </c>
      <c r="E159" s="1138">
        <v>0</v>
      </c>
      <c r="F159" s="1138">
        <v>140000</v>
      </c>
      <c r="G159" s="1069">
        <v>0</v>
      </c>
      <c r="H159" s="1069">
        <v>0</v>
      </c>
      <c r="I159" s="1069">
        <v>0</v>
      </c>
      <c r="J159" s="281">
        <v>140000</v>
      </c>
      <c r="K159" s="227">
        <v>15</v>
      </c>
      <c r="L159" s="227">
        <v>5</v>
      </c>
      <c r="M159" s="227">
        <v>0</v>
      </c>
      <c r="N159" s="227">
        <v>20</v>
      </c>
      <c r="O159" s="146" t="s">
        <v>931</v>
      </c>
      <c r="P159" s="146" t="s">
        <v>299</v>
      </c>
      <c r="Q159" s="199" t="s">
        <v>1342</v>
      </c>
      <c r="R159" s="146" t="s">
        <v>1343</v>
      </c>
      <c r="S159" s="189" t="s">
        <v>1227</v>
      </c>
      <c r="T159" s="210">
        <v>6</v>
      </c>
      <c r="U159" s="210">
        <v>6.6</v>
      </c>
      <c r="V159" s="210" t="s">
        <v>352</v>
      </c>
      <c r="W159" s="149" t="s">
        <v>1171</v>
      </c>
      <c r="X159" s="348">
        <v>6</v>
      </c>
      <c r="Y159" s="348">
        <v>6.6</v>
      </c>
      <c r="Z159" s="348" t="s">
        <v>352</v>
      </c>
    </row>
    <row r="160" spans="1:26" s="349" customFormat="1" ht="93">
      <c r="A160" s="280"/>
      <c r="B160" s="516"/>
      <c r="C160" s="529">
        <v>48</v>
      </c>
      <c r="D160" s="180" t="s">
        <v>1344</v>
      </c>
      <c r="E160" s="1138">
        <v>0</v>
      </c>
      <c r="F160" s="1138">
        <v>100000</v>
      </c>
      <c r="G160" s="1069">
        <v>0</v>
      </c>
      <c r="H160" s="1069">
        <v>0</v>
      </c>
      <c r="I160" s="1069">
        <v>0</v>
      </c>
      <c r="J160" s="281">
        <v>100000</v>
      </c>
      <c r="K160" s="227">
        <v>20</v>
      </c>
      <c r="L160" s="227">
        <v>12</v>
      </c>
      <c r="M160" s="227">
        <v>0</v>
      </c>
      <c r="N160" s="227">
        <v>32</v>
      </c>
      <c r="O160" s="146" t="s">
        <v>308</v>
      </c>
      <c r="P160" s="146" t="s">
        <v>299</v>
      </c>
      <c r="Q160" s="199" t="s">
        <v>773</v>
      </c>
      <c r="R160" s="146" t="s">
        <v>1345</v>
      </c>
      <c r="S160" s="189" t="s">
        <v>1205</v>
      </c>
      <c r="T160" s="210">
        <v>6</v>
      </c>
      <c r="U160" s="210">
        <v>6.6</v>
      </c>
      <c r="V160" s="210" t="s">
        <v>352</v>
      </c>
      <c r="W160" s="149" t="s">
        <v>1171</v>
      </c>
      <c r="X160" s="348">
        <v>6</v>
      </c>
      <c r="Y160" s="348">
        <v>6.6</v>
      </c>
      <c r="Z160" s="348" t="s">
        <v>352</v>
      </c>
    </row>
    <row r="161" spans="1:27" s="349" customFormat="1" ht="93">
      <c r="A161" s="280"/>
      <c r="B161" s="516"/>
      <c r="C161" s="672">
        <v>49</v>
      </c>
      <c r="D161" s="673" t="s">
        <v>1346</v>
      </c>
      <c r="E161" s="1133">
        <v>0</v>
      </c>
      <c r="F161" s="1133">
        <v>0</v>
      </c>
      <c r="G161" s="1158">
        <v>0</v>
      </c>
      <c r="H161" s="1158">
        <v>0</v>
      </c>
      <c r="I161" s="1158">
        <v>0</v>
      </c>
      <c r="J161" s="281">
        <v>0</v>
      </c>
      <c r="K161" s="1046">
        <v>10</v>
      </c>
      <c r="L161" s="1046">
        <v>3</v>
      </c>
      <c r="M161" s="1046">
        <v>0</v>
      </c>
      <c r="N161" s="1046">
        <v>13</v>
      </c>
      <c r="O161" s="495" t="s">
        <v>308</v>
      </c>
      <c r="P161" s="495" t="s">
        <v>299</v>
      </c>
      <c r="Q161" s="494">
        <v>21885</v>
      </c>
      <c r="R161" s="495" t="s">
        <v>1347</v>
      </c>
      <c r="S161" s="674" t="s">
        <v>1348</v>
      </c>
      <c r="T161" s="210">
        <v>6</v>
      </c>
      <c r="U161" s="210">
        <v>6.6</v>
      </c>
      <c r="V161" s="210" t="s">
        <v>352</v>
      </c>
      <c r="W161" s="149" t="s">
        <v>1171</v>
      </c>
      <c r="X161" s="348">
        <v>6</v>
      </c>
      <c r="Y161" s="348">
        <v>6.6</v>
      </c>
      <c r="Z161" s="348" t="s">
        <v>352</v>
      </c>
    </row>
    <row r="162" spans="1:27" s="349" customFormat="1" ht="93">
      <c r="A162" s="280"/>
      <c r="B162" s="516"/>
      <c r="C162" s="563">
        <v>50</v>
      </c>
      <c r="D162" s="113" t="s">
        <v>1349</v>
      </c>
      <c r="E162" s="1138">
        <v>0</v>
      </c>
      <c r="F162" s="1138">
        <v>0</v>
      </c>
      <c r="G162" s="1156">
        <v>0</v>
      </c>
      <c r="H162" s="1156">
        <v>0</v>
      </c>
      <c r="I162" s="1156">
        <v>0</v>
      </c>
      <c r="J162" s="281">
        <v>0</v>
      </c>
      <c r="K162" s="1036">
        <v>5</v>
      </c>
      <c r="L162" s="1036">
        <v>1</v>
      </c>
      <c r="M162" s="1036">
        <v>0</v>
      </c>
      <c r="N162" s="1036">
        <v>6</v>
      </c>
      <c r="O162" s="149" t="s">
        <v>308</v>
      </c>
      <c r="P162" s="149" t="s">
        <v>299</v>
      </c>
      <c r="Q162" s="356">
        <v>22007</v>
      </c>
      <c r="R162" s="149" t="s">
        <v>1345</v>
      </c>
      <c r="S162" s="423" t="s">
        <v>1205</v>
      </c>
      <c r="T162" s="210">
        <v>6</v>
      </c>
      <c r="U162" s="210">
        <v>6.6</v>
      </c>
      <c r="V162" s="210" t="s">
        <v>352</v>
      </c>
      <c r="W162" s="149" t="s">
        <v>1171</v>
      </c>
      <c r="X162" s="348">
        <v>6</v>
      </c>
      <c r="Y162" s="348">
        <v>6.6</v>
      </c>
      <c r="Z162" s="348" t="s">
        <v>352</v>
      </c>
    </row>
    <row r="163" spans="1:27" s="349" customFormat="1" ht="93">
      <c r="A163" s="280"/>
      <c r="B163" s="516"/>
      <c r="C163" s="529">
        <v>51</v>
      </c>
      <c r="D163" s="113" t="s">
        <v>1337</v>
      </c>
      <c r="E163" s="1138">
        <v>0</v>
      </c>
      <c r="F163" s="1138">
        <v>0</v>
      </c>
      <c r="G163" s="1156">
        <v>0</v>
      </c>
      <c r="H163" s="1156">
        <v>0</v>
      </c>
      <c r="I163" s="1156">
        <v>0</v>
      </c>
      <c r="J163" s="281">
        <v>0</v>
      </c>
      <c r="K163" s="1036">
        <v>30</v>
      </c>
      <c r="L163" s="1036">
        <v>5</v>
      </c>
      <c r="M163" s="1036">
        <v>0</v>
      </c>
      <c r="N163" s="1036">
        <v>35</v>
      </c>
      <c r="O163" s="149" t="s">
        <v>308</v>
      </c>
      <c r="P163" s="149" t="s">
        <v>299</v>
      </c>
      <c r="Q163" s="356">
        <v>21947</v>
      </c>
      <c r="R163" s="149" t="s">
        <v>1279</v>
      </c>
      <c r="S163" s="772" t="s">
        <v>1336</v>
      </c>
      <c r="T163" s="210">
        <v>6</v>
      </c>
      <c r="U163" s="210">
        <v>6.6</v>
      </c>
      <c r="V163" s="210" t="s">
        <v>352</v>
      </c>
      <c r="W163" s="149" t="s">
        <v>1171</v>
      </c>
      <c r="X163" s="348">
        <v>6</v>
      </c>
      <c r="Y163" s="348">
        <v>6.6</v>
      </c>
      <c r="Z163" s="348" t="s">
        <v>352</v>
      </c>
    </row>
    <row r="164" spans="1:27" s="349" customFormat="1" ht="93">
      <c r="A164" s="280"/>
      <c r="B164" s="516"/>
      <c r="C164" s="531">
        <v>52</v>
      </c>
      <c r="D164" s="351" t="s">
        <v>1331</v>
      </c>
      <c r="E164" s="1152">
        <v>0</v>
      </c>
      <c r="F164" s="1152">
        <v>0</v>
      </c>
      <c r="G164" s="1111">
        <v>0</v>
      </c>
      <c r="H164" s="1111">
        <v>0</v>
      </c>
      <c r="I164" s="1111">
        <v>0</v>
      </c>
      <c r="J164" s="281">
        <v>0</v>
      </c>
      <c r="K164" s="1041">
        <v>30</v>
      </c>
      <c r="L164" s="1041">
        <v>5</v>
      </c>
      <c r="M164" s="1041" t="s">
        <v>150</v>
      </c>
      <c r="N164" s="1041">
        <v>35</v>
      </c>
      <c r="O164" s="354" t="s">
        <v>308</v>
      </c>
      <c r="P164" s="354" t="s">
        <v>299</v>
      </c>
      <c r="Q164" s="179" t="s">
        <v>1235</v>
      </c>
      <c r="R164" s="354" t="s">
        <v>1173</v>
      </c>
      <c r="S164" s="355" t="s">
        <v>1174</v>
      </c>
      <c r="T164" s="210">
        <v>6</v>
      </c>
      <c r="U164" s="210">
        <v>6.6</v>
      </c>
      <c r="V164" s="210" t="s">
        <v>352</v>
      </c>
      <c r="W164" s="149" t="s">
        <v>1171</v>
      </c>
      <c r="X164" s="348">
        <v>6</v>
      </c>
      <c r="Y164" s="348">
        <v>6.6</v>
      </c>
      <c r="Z164" s="348" t="s">
        <v>352</v>
      </c>
    </row>
    <row r="165" spans="1:27" s="349" customFormat="1" ht="116.25">
      <c r="A165" s="280"/>
      <c r="B165" s="516"/>
      <c r="C165" s="525">
        <v>53</v>
      </c>
      <c r="D165" s="113" t="s">
        <v>1151</v>
      </c>
      <c r="E165" s="1138">
        <v>20000</v>
      </c>
      <c r="F165" s="1111">
        <v>0</v>
      </c>
      <c r="G165" s="1111">
        <v>0</v>
      </c>
      <c r="H165" s="1111">
        <v>0</v>
      </c>
      <c r="I165" s="1111">
        <v>0</v>
      </c>
      <c r="J165" s="1280">
        <f>SUM(E165:I165)</f>
        <v>20000</v>
      </c>
      <c r="K165" s="1036">
        <v>20</v>
      </c>
      <c r="L165" s="1036">
        <v>0</v>
      </c>
      <c r="M165" s="1036">
        <v>0</v>
      </c>
      <c r="N165" s="1036">
        <f>SUM(K165:M165)</f>
        <v>20</v>
      </c>
      <c r="O165" s="378" t="s">
        <v>1097</v>
      </c>
      <c r="P165" s="378" t="s">
        <v>303</v>
      </c>
      <c r="Q165" s="152" t="s">
        <v>2954</v>
      </c>
      <c r="R165" s="149" t="s">
        <v>1067</v>
      </c>
      <c r="S165" s="150" t="s">
        <v>1068</v>
      </c>
      <c r="T165" s="210">
        <v>6</v>
      </c>
      <c r="U165" s="210">
        <v>6.6</v>
      </c>
      <c r="V165" s="210" t="s">
        <v>352</v>
      </c>
      <c r="W165" s="362" t="s">
        <v>1024</v>
      </c>
      <c r="X165" s="348">
        <v>6</v>
      </c>
      <c r="Y165" s="348">
        <v>6.6</v>
      </c>
      <c r="Z165" s="348" t="s">
        <v>352</v>
      </c>
      <c r="AA165" s="348"/>
    </row>
    <row r="166" spans="1:27" s="349" customFormat="1" ht="139.5">
      <c r="A166" s="280"/>
      <c r="B166" s="516"/>
      <c r="C166" s="529">
        <v>54</v>
      </c>
      <c r="D166" s="180" t="s">
        <v>1323</v>
      </c>
      <c r="E166" s="1138">
        <v>0</v>
      </c>
      <c r="F166" s="1138">
        <v>70000</v>
      </c>
      <c r="G166" s="1156">
        <v>0</v>
      </c>
      <c r="H166" s="1156">
        <v>0</v>
      </c>
      <c r="I166" s="1156">
        <v>0</v>
      </c>
      <c r="J166" s="281">
        <v>70000</v>
      </c>
      <c r="K166" s="1036">
        <v>10</v>
      </c>
      <c r="L166" s="1036">
        <v>3</v>
      </c>
      <c r="M166" s="1036">
        <v>0</v>
      </c>
      <c r="N166" s="1036">
        <v>13</v>
      </c>
      <c r="O166" s="149" t="s">
        <v>931</v>
      </c>
      <c r="P166" s="149" t="s">
        <v>943</v>
      </c>
      <c r="Q166" s="254" t="s">
        <v>802</v>
      </c>
      <c r="R166" s="149" t="s">
        <v>1324</v>
      </c>
      <c r="S166" s="168" t="s">
        <v>1212</v>
      </c>
      <c r="T166" s="210">
        <v>6</v>
      </c>
      <c r="U166" s="210">
        <v>6.6</v>
      </c>
      <c r="V166" s="210" t="s">
        <v>352</v>
      </c>
      <c r="W166" s="149" t="s">
        <v>1171</v>
      </c>
      <c r="X166" s="348">
        <v>6</v>
      </c>
      <c r="Y166" s="348">
        <v>6.6</v>
      </c>
      <c r="Z166" s="348" t="s">
        <v>352</v>
      </c>
    </row>
    <row r="167" spans="1:27" s="349" customFormat="1" ht="46.5">
      <c r="A167" s="465"/>
      <c r="B167" s="590"/>
      <c r="C167" s="597">
        <v>55</v>
      </c>
      <c r="D167" s="598" t="s">
        <v>1325</v>
      </c>
      <c r="E167" s="1146">
        <v>0</v>
      </c>
      <c r="F167" s="1146">
        <v>250000</v>
      </c>
      <c r="G167" s="1110">
        <v>0</v>
      </c>
      <c r="H167" s="1110">
        <v>0</v>
      </c>
      <c r="I167" s="1110">
        <v>0</v>
      </c>
      <c r="J167" s="308">
        <v>250000</v>
      </c>
      <c r="K167" s="989"/>
      <c r="L167" s="989"/>
      <c r="M167" s="989"/>
      <c r="N167" s="989"/>
      <c r="O167" s="436"/>
      <c r="P167" s="436"/>
      <c r="Q167" s="248"/>
      <c r="R167" s="436" t="s">
        <v>1284</v>
      </c>
      <c r="S167" s="437" t="s">
        <v>1190</v>
      </c>
      <c r="T167" s="453">
        <v>6</v>
      </c>
      <c r="U167" s="453">
        <v>6.6</v>
      </c>
      <c r="V167" s="453" t="s">
        <v>352</v>
      </c>
      <c r="W167" s="732" t="s">
        <v>1171</v>
      </c>
      <c r="X167" s="348">
        <v>6</v>
      </c>
      <c r="Y167" s="348">
        <v>6.6</v>
      </c>
      <c r="Z167" s="348" t="s">
        <v>352</v>
      </c>
    </row>
    <row r="168" spans="1:27" s="668" customFormat="1" ht="135">
      <c r="A168" s="779"/>
      <c r="B168" s="786"/>
      <c r="C168" s="1534"/>
      <c r="D168" s="1535" t="s">
        <v>2738</v>
      </c>
      <c r="E168" s="1455">
        <v>0</v>
      </c>
      <c r="F168" s="1455">
        <v>44500</v>
      </c>
      <c r="G168" s="1536">
        <v>0</v>
      </c>
      <c r="H168" s="1536">
        <v>0</v>
      </c>
      <c r="I168" s="1536">
        <v>0</v>
      </c>
      <c r="J168" s="1461">
        <v>44500</v>
      </c>
      <c r="K168" s="1537">
        <v>32</v>
      </c>
      <c r="L168" s="1537">
        <v>3</v>
      </c>
      <c r="M168" s="1537">
        <v>0</v>
      </c>
      <c r="N168" s="1537">
        <v>35</v>
      </c>
      <c r="O168" s="788" t="s">
        <v>568</v>
      </c>
      <c r="P168" s="788" t="s">
        <v>979</v>
      </c>
      <c r="Q168" s="920" t="s">
        <v>869</v>
      </c>
      <c r="R168" s="919"/>
      <c r="S168" s="780"/>
      <c r="T168" s="781">
        <v>6</v>
      </c>
      <c r="U168" s="781">
        <v>6.6</v>
      </c>
      <c r="V168" s="781" t="s">
        <v>352</v>
      </c>
      <c r="W168" s="1463" t="s">
        <v>1171</v>
      </c>
      <c r="X168" s="668">
        <v>6</v>
      </c>
      <c r="Y168" s="668">
        <v>6.6</v>
      </c>
      <c r="Z168" s="668" t="s">
        <v>352</v>
      </c>
    </row>
    <row r="169" spans="1:27" s="668" customFormat="1" ht="135">
      <c r="A169" s="779"/>
      <c r="B169" s="786"/>
      <c r="C169" s="1534"/>
      <c r="D169" s="1535" t="s">
        <v>3193</v>
      </c>
      <c r="E169" s="1455">
        <v>0</v>
      </c>
      <c r="F169" s="1455">
        <v>14900</v>
      </c>
      <c r="G169" s="1536">
        <v>0</v>
      </c>
      <c r="H169" s="1536">
        <v>0</v>
      </c>
      <c r="I169" s="1536">
        <v>0</v>
      </c>
      <c r="J169" s="1461">
        <v>14900</v>
      </c>
      <c r="K169" s="1537">
        <v>13</v>
      </c>
      <c r="L169" s="1537">
        <v>1</v>
      </c>
      <c r="M169" s="1537">
        <v>0</v>
      </c>
      <c r="N169" s="1537">
        <v>14</v>
      </c>
      <c r="O169" s="788" t="s">
        <v>568</v>
      </c>
      <c r="P169" s="788" t="s">
        <v>979</v>
      </c>
      <c r="Q169" s="920" t="s">
        <v>1327</v>
      </c>
      <c r="R169" s="788"/>
      <c r="S169" s="780"/>
      <c r="T169" s="781">
        <v>6</v>
      </c>
      <c r="U169" s="781">
        <v>6.6</v>
      </c>
      <c r="V169" s="781" t="s">
        <v>352</v>
      </c>
      <c r="W169" s="1463" t="s">
        <v>1171</v>
      </c>
      <c r="X169" s="668">
        <v>6</v>
      </c>
      <c r="Y169" s="668">
        <v>6.6</v>
      </c>
      <c r="Z169" s="668" t="s">
        <v>352</v>
      </c>
    </row>
    <row r="170" spans="1:27" s="668" customFormat="1" ht="135">
      <c r="A170" s="779"/>
      <c r="B170" s="786"/>
      <c r="C170" s="1534"/>
      <c r="D170" s="1535" t="s">
        <v>3194</v>
      </c>
      <c r="E170" s="1455">
        <v>0</v>
      </c>
      <c r="F170" s="1455">
        <v>14900</v>
      </c>
      <c r="G170" s="1536">
        <v>0</v>
      </c>
      <c r="H170" s="1536">
        <v>0</v>
      </c>
      <c r="I170" s="1536">
        <v>0</v>
      </c>
      <c r="J170" s="1461">
        <v>14900</v>
      </c>
      <c r="K170" s="1537">
        <v>12</v>
      </c>
      <c r="L170" s="1537">
        <v>1</v>
      </c>
      <c r="M170" s="1537">
        <v>0</v>
      </c>
      <c r="N170" s="1537">
        <v>13</v>
      </c>
      <c r="O170" s="788" t="s">
        <v>568</v>
      </c>
      <c r="P170" s="788" t="s">
        <v>979</v>
      </c>
      <c r="Q170" s="920" t="s">
        <v>1326</v>
      </c>
      <c r="R170" s="788"/>
      <c r="S170" s="780"/>
      <c r="T170" s="781">
        <v>6</v>
      </c>
      <c r="U170" s="781">
        <v>6.6</v>
      </c>
      <c r="V170" s="781" t="s">
        <v>352</v>
      </c>
      <c r="W170" s="1463" t="s">
        <v>1171</v>
      </c>
      <c r="X170" s="668">
        <v>6</v>
      </c>
      <c r="Y170" s="668">
        <v>6.6</v>
      </c>
      <c r="Z170" s="668" t="s">
        <v>352</v>
      </c>
    </row>
    <row r="171" spans="1:27" s="668" customFormat="1" ht="104.25" customHeight="1">
      <c r="A171" s="779"/>
      <c r="B171" s="786"/>
      <c r="C171" s="1534"/>
      <c r="D171" s="1535" t="s">
        <v>3195</v>
      </c>
      <c r="E171" s="1455">
        <v>0</v>
      </c>
      <c r="F171" s="1455">
        <v>20400</v>
      </c>
      <c r="G171" s="1536">
        <v>0</v>
      </c>
      <c r="H171" s="1536">
        <v>0</v>
      </c>
      <c r="I171" s="1536">
        <v>0</v>
      </c>
      <c r="J171" s="1461">
        <v>20400</v>
      </c>
      <c r="K171" s="1537">
        <v>30</v>
      </c>
      <c r="L171" s="1537">
        <v>5</v>
      </c>
      <c r="M171" s="1537">
        <v>0</v>
      </c>
      <c r="N171" s="1537">
        <v>35</v>
      </c>
      <c r="O171" s="1463" t="s">
        <v>308</v>
      </c>
      <c r="P171" s="1463" t="s">
        <v>521</v>
      </c>
      <c r="Q171" s="920" t="s">
        <v>1270</v>
      </c>
      <c r="R171" s="788"/>
      <c r="S171" s="780"/>
      <c r="T171" s="781">
        <v>6</v>
      </c>
      <c r="U171" s="781">
        <v>6.6</v>
      </c>
      <c r="V171" s="781" t="s">
        <v>352</v>
      </c>
      <c r="W171" s="1463" t="s">
        <v>1171</v>
      </c>
      <c r="X171" s="668">
        <v>6</v>
      </c>
      <c r="Y171" s="668">
        <v>6.6</v>
      </c>
      <c r="Z171" s="668" t="s">
        <v>352</v>
      </c>
    </row>
    <row r="172" spans="1:27" s="668" customFormat="1" ht="135">
      <c r="A172" s="779"/>
      <c r="B172" s="786"/>
      <c r="C172" s="1534"/>
      <c r="D172" s="1535" t="s">
        <v>3196</v>
      </c>
      <c r="E172" s="1455">
        <v>0</v>
      </c>
      <c r="F172" s="1455">
        <v>57400</v>
      </c>
      <c r="G172" s="1536">
        <v>0</v>
      </c>
      <c r="H172" s="1536">
        <v>0</v>
      </c>
      <c r="I172" s="1536">
        <v>0</v>
      </c>
      <c r="J172" s="1461">
        <v>57400</v>
      </c>
      <c r="K172" s="1537">
        <v>30</v>
      </c>
      <c r="L172" s="1537">
        <v>4</v>
      </c>
      <c r="M172" s="1537">
        <v>0</v>
      </c>
      <c r="N172" s="1537">
        <v>34</v>
      </c>
      <c r="O172" s="788" t="s">
        <v>568</v>
      </c>
      <c r="P172" s="788" t="s">
        <v>979</v>
      </c>
      <c r="Q172" s="920" t="s">
        <v>1328</v>
      </c>
      <c r="R172" s="788"/>
      <c r="S172" s="780"/>
      <c r="T172" s="781">
        <v>6</v>
      </c>
      <c r="U172" s="781">
        <v>6.6</v>
      </c>
      <c r="V172" s="781" t="s">
        <v>352</v>
      </c>
      <c r="W172" s="1468" t="s">
        <v>1171</v>
      </c>
      <c r="X172" s="668">
        <v>6</v>
      </c>
      <c r="Y172" s="668">
        <v>6.6</v>
      </c>
      <c r="Z172" s="668" t="s">
        <v>352</v>
      </c>
    </row>
    <row r="173" spans="1:27" s="668" customFormat="1" ht="135">
      <c r="A173" s="779"/>
      <c r="B173" s="786"/>
      <c r="C173" s="1534"/>
      <c r="D173" s="1535" t="s">
        <v>3197</v>
      </c>
      <c r="E173" s="1455">
        <v>0</v>
      </c>
      <c r="F173" s="1455">
        <v>66100</v>
      </c>
      <c r="G173" s="1536">
        <v>0</v>
      </c>
      <c r="H173" s="1536">
        <v>0</v>
      </c>
      <c r="I173" s="1536">
        <v>0</v>
      </c>
      <c r="J173" s="1461">
        <v>66100</v>
      </c>
      <c r="K173" s="1537">
        <v>30</v>
      </c>
      <c r="L173" s="1537">
        <v>4</v>
      </c>
      <c r="M173" s="1537">
        <v>0</v>
      </c>
      <c r="N173" s="1537">
        <v>34</v>
      </c>
      <c r="O173" s="788" t="s">
        <v>568</v>
      </c>
      <c r="P173" s="788" t="s">
        <v>979</v>
      </c>
      <c r="Q173" s="920" t="s">
        <v>802</v>
      </c>
      <c r="R173" s="788"/>
      <c r="S173" s="780"/>
      <c r="T173" s="781">
        <v>6</v>
      </c>
      <c r="U173" s="781">
        <v>6.6</v>
      </c>
      <c r="V173" s="781" t="s">
        <v>352</v>
      </c>
      <c r="W173" s="1463" t="s">
        <v>1171</v>
      </c>
      <c r="X173" s="668">
        <v>6</v>
      </c>
      <c r="Y173" s="668">
        <v>6.6</v>
      </c>
      <c r="Z173" s="668" t="s">
        <v>352</v>
      </c>
    </row>
    <row r="174" spans="1:27" s="668" customFormat="1" ht="106.5" customHeight="1">
      <c r="A174" s="782"/>
      <c r="B174" s="789"/>
      <c r="C174" s="1538"/>
      <c r="D174" s="1539" t="s">
        <v>2739</v>
      </c>
      <c r="E174" s="1455">
        <v>0</v>
      </c>
      <c r="F174" s="1270">
        <v>31800</v>
      </c>
      <c r="G174" s="1540">
        <v>0</v>
      </c>
      <c r="H174" s="1540">
        <v>0</v>
      </c>
      <c r="I174" s="1540">
        <v>0</v>
      </c>
      <c r="J174" s="1541">
        <v>31800</v>
      </c>
      <c r="K174" s="1542">
        <v>30</v>
      </c>
      <c r="L174" s="1542">
        <v>5</v>
      </c>
      <c r="M174" s="1542">
        <v>0</v>
      </c>
      <c r="N174" s="1542">
        <v>35</v>
      </c>
      <c r="O174" s="1468" t="s">
        <v>308</v>
      </c>
      <c r="P174" s="1468" t="s">
        <v>521</v>
      </c>
      <c r="Q174" s="926" t="s">
        <v>1260</v>
      </c>
      <c r="R174" s="792"/>
      <c r="S174" s="801"/>
      <c r="T174" s="791">
        <v>6</v>
      </c>
      <c r="U174" s="791">
        <v>6.6</v>
      </c>
      <c r="V174" s="791" t="s">
        <v>352</v>
      </c>
      <c r="W174" s="1468" t="s">
        <v>1171</v>
      </c>
      <c r="X174" s="668">
        <v>6</v>
      </c>
      <c r="Y174" s="668">
        <v>6.6</v>
      </c>
      <c r="Z174" s="668" t="s">
        <v>352</v>
      </c>
    </row>
    <row r="175" spans="1:27" s="349" customFormat="1" ht="105" customHeight="1">
      <c r="A175" s="280"/>
      <c r="B175" s="516"/>
      <c r="C175" s="525">
        <v>56</v>
      </c>
      <c r="D175" s="122" t="s">
        <v>566</v>
      </c>
      <c r="E175" s="245">
        <v>28480</v>
      </c>
      <c r="F175" s="1102">
        <v>0</v>
      </c>
      <c r="G175" s="1103">
        <v>0</v>
      </c>
      <c r="H175" s="1103">
        <v>0</v>
      </c>
      <c r="I175" s="1103">
        <v>0</v>
      </c>
      <c r="J175" s="281">
        <v>28480</v>
      </c>
      <c r="K175" s="1036">
        <v>26</v>
      </c>
      <c r="L175" s="1036">
        <v>8</v>
      </c>
      <c r="M175" s="1036" t="s">
        <v>150</v>
      </c>
      <c r="N175" s="1036">
        <v>34</v>
      </c>
      <c r="O175" s="149" t="s">
        <v>308</v>
      </c>
      <c r="P175" s="149" t="s">
        <v>521</v>
      </c>
      <c r="Q175" s="233">
        <v>21916</v>
      </c>
      <c r="R175" s="149" t="s">
        <v>430</v>
      </c>
      <c r="S175" s="150" t="s">
        <v>431</v>
      </c>
      <c r="T175" s="210">
        <v>6</v>
      </c>
      <c r="U175" s="210">
        <v>6.6</v>
      </c>
      <c r="V175" s="210" t="s">
        <v>352</v>
      </c>
      <c r="W175" s="149" t="s">
        <v>432</v>
      </c>
      <c r="X175" s="348">
        <v>6</v>
      </c>
      <c r="Y175" s="348">
        <v>6.6</v>
      </c>
      <c r="Z175" s="348" t="s">
        <v>352</v>
      </c>
    </row>
    <row r="176" spans="1:27" s="349" customFormat="1" ht="155.25" customHeight="1">
      <c r="A176" s="280"/>
      <c r="B176" s="516"/>
      <c r="C176" s="525">
        <v>57</v>
      </c>
      <c r="D176" s="122" t="s">
        <v>567</v>
      </c>
      <c r="E176" s="245">
        <v>400000</v>
      </c>
      <c r="F176" s="1069">
        <v>0</v>
      </c>
      <c r="G176" s="1069">
        <v>0</v>
      </c>
      <c r="H176" s="1069">
        <v>0</v>
      </c>
      <c r="I176" s="1069">
        <v>0</v>
      </c>
      <c r="J176" s="1284">
        <v>400000</v>
      </c>
      <c r="K176" s="1036">
        <v>15</v>
      </c>
      <c r="L176" s="1036">
        <v>3</v>
      </c>
      <c r="M176" s="1036" t="s">
        <v>150</v>
      </c>
      <c r="N176" s="1036">
        <v>18</v>
      </c>
      <c r="O176" s="149" t="s">
        <v>568</v>
      </c>
      <c r="P176" s="149" t="s">
        <v>312</v>
      </c>
      <c r="Q176" s="233">
        <v>22129</v>
      </c>
      <c r="R176" s="149" t="s">
        <v>430</v>
      </c>
      <c r="S176" s="150" t="s">
        <v>431</v>
      </c>
      <c r="T176" s="210">
        <v>6</v>
      </c>
      <c r="U176" s="210">
        <v>6.6</v>
      </c>
      <c r="V176" s="210" t="s">
        <v>352</v>
      </c>
      <c r="W176" s="149" t="s">
        <v>432</v>
      </c>
      <c r="X176" s="348">
        <v>6</v>
      </c>
      <c r="Y176" s="348">
        <v>6.6</v>
      </c>
      <c r="Z176" s="348" t="s">
        <v>352</v>
      </c>
    </row>
    <row r="177" spans="1:26" s="349" customFormat="1" ht="153.75" customHeight="1">
      <c r="A177" s="280"/>
      <c r="B177" s="516"/>
      <c r="C177" s="526">
        <v>58</v>
      </c>
      <c r="D177" s="591" t="s">
        <v>732</v>
      </c>
      <c r="E177" s="1069">
        <v>0</v>
      </c>
      <c r="F177" s="1272">
        <v>20000</v>
      </c>
      <c r="G177" s="1069">
        <v>0</v>
      </c>
      <c r="H177" s="1069">
        <v>0</v>
      </c>
      <c r="I177" s="1069">
        <v>0</v>
      </c>
      <c r="J177" s="1291">
        <v>20000</v>
      </c>
      <c r="K177" s="1131">
        <v>136</v>
      </c>
      <c r="L177" s="1131">
        <v>10</v>
      </c>
      <c r="M177" s="1131">
        <v>10</v>
      </c>
      <c r="N177" s="1131">
        <v>156</v>
      </c>
      <c r="O177" s="381" t="s">
        <v>428</v>
      </c>
      <c r="P177" s="381" t="s">
        <v>303</v>
      </c>
      <c r="Q177" s="236">
        <v>21947</v>
      </c>
      <c r="R177" s="181" t="s">
        <v>705</v>
      </c>
      <c r="S177" s="943" t="s">
        <v>706</v>
      </c>
      <c r="T177" s="210">
        <v>6</v>
      </c>
      <c r="U177" s="210">
        <v>6.6</v>
      </c>
      <c r="V177" s="210" t="s">
        <v>352</v>
      </c>
      <c r="W177" s="783" t="s">
        <v>588</v>
      </c>
      <c r="X177" s="348">
        <v>6</v>
      </c>
      <c r="Y177" s="348">
        <v>6.6</v>
      </c>
      <c r="Z177" s="348" t="s">
        <v>352</v>
      </c>
    </row>
    <row r="178" spans="1:26" s="349" customFormat="1" ht="46.5">
      <c r="A178" s="465"/>
      <c r="B178" s="590"/>
      <c r="C178" s="592">
        <v>59</v>
      </c>
      <c r="D178" s="593" t="s">
        <v>733</v>
      </c>
      <c r="E178" s="1314">
        <v>0</v>
      </c>
      <c r="F178" s="1285">
        <v>223000</v>
      </c>
      <c r="G178" s="1314">
        <v>0</v>
      </c>
      <c r="H178" s="1314">
        <v>0</v>
      </c>
      <c r="I178" s="1314">
        <v>0</v>
      </c>
      <c r="J178" s="1315">
        <v>223000</v>
      </c>
      <c r="K178" s="1287"/>
      <c r="L178" s="1287"/>
      <c r="M178" s="1287"/>
      <c r="N178" s="1287"/>
      <c r="O178" s="345"/>
      <c r="P178" s="345"/>
      <c r="Q178" s="156"/>
      <c r="R178" s="947" t="s">
        <v>734</v>
      </c>
      <c r="S178" s="156" t="s">
        <v>735</v>
      </c>
      <c r="T178" s="453">
        <v>6</v>
      </c>
      <c r="U178" s="453">
        <v>6.6</v>
      </c>
      <c r="V178" s="453" t="s">
        <v>352</v>
      </c>
      <c r="W178" s="898" t="s">
        <v>588</v>
      </c>
      <c r="X178" s="348">
        <v>6</v>
      </c>
      <c r="Y178" s="348">
        <v>6.6</v>
      </c>
      <c r="Z178" s="348" t="s">
        <v>352</v>
      </c>
    </row>
    <row r="179" spans="1:26" s="349" customFormat="1" ht="147" customHeight="1">
      <c r="A179" s="466"/>
      <c r="B179" s="428"/>
      <c r="C179" s="576"/>
      <c r="D179" s="1543" t="s">
        <v>2802</v>
      </c>
      <c r="E179" s="1048">
        <v>0</v>
      </c>
      <c r="F179" s="1219">
        <v>35000</v>
      </c>
      <c r="G179" s="1048">
        <v>0</v>
      </c>
      <c r="H179" s="1048">
        <v>0</v>
      </c>
      <c r="I179" s="1048">
        <v>0</v>
      </c>
      <c r="J179" s="1289">
        <v>35000</v>
      </c>
      <c r="K179" s="1289">
        <v>6</v>
      </c>
      <c r="L179" s="1289">
        <v>2</v>
      </c>
      <c r="M179" s="1544">
        <v>0</v>
      </c>
      <c r="N179" s="1289">
        <v>8</v>
      </c>
      <c r="O179" s="376" t="s">
        <v>428</v>
      </c>
      <c r="P179" s="376" t="s">
        <v>303</v>
      </c>
      <c r="Q179" s="160">
        <v>21976</v>
      </c>
      <c r="R179" s="376" t="s">
        <v>734</v>
      </c>
      <c r="S179" s="161" t="s">
        <v>735</v>
      </c>
      <c r="T179" s="183">
        <v>6</v>
      </c>
      <c r="U179" s="183">
        <v>6.6</v>
      </c>
      <c r="V179" s="183" t="s">
        <v>352</v>
      </c>
      <c r="W179" s="899" t="s">
        <v>588</v>
      </c>
      <c r="X179" s="348">
        <v>6</v>
      </c>
      <c r="Y179" s="348">
        <v>6.6</v>
      </c>
      <c r="Z179" s="348" t="s">
        <v>352</v>
      </c>
    </row>
    <row r="180" spans="1:26" s="349" customFormat="1" ht="143.1" customHeight="1">
      <c r="A180" s="466"/>
      <c r="B180" s="428"/>
      <c r="C180" s="576"/>
      <c r="D180" s="1543" t="s">
        <v>2806</v>
      </c>
      <c r="E180" s="1048">
        <v>0</v>
      </c>
      <c r="F180" s="1219">
        <v>54000</v>
      </c>
      <c r="G180" s="1048">
        <v>0</v>
      </c>
      <c r="H180" s="1048">
        <v>0</v>
      </c>
      <c r="I180" s="1048">
        <v>0</v>
      </c>
      <c r="J180" s="1289">
        <v>54000</v>
      </c>
      <c r="K180" s="1289">
        <v>11</v>
      </c>
      <c r="L180" s="1289">
        <v>2</v>
      </c>
      <c r="M180" s="1544">
        <v>0</v>
      </c>
      <c r="N180" s="1289">
        <v>13</v>
      </c>
      <c r="O180" s="376" t="s">
        <v>428</v>
      </c>
      <c r="P180" s="376" t="s">
        <v>303</v>
      </c>
      <c r="Q180" s="160">
        <v>22098</v>
      </c>
      <c r="R180" s="376" t="s">
        <v>734</v>
      </c>
      <c r="S180" s="161" t="s">
        <v>735</v>
      </c>
      <c r="T180" s="183">
        <v>6</v>
      </c>
      <c r="U180" s="183">
        <v>6.6</v>
      </c>
      <c r="V180" s="183" t="s">
        <v>352</v>
      </c>
      <c r="W180" s="899" t="s">
        <v>588</v>
      </c>
      <c r="X180" s="348">
        <v>6</v>
      </c>
      <c r="Y180" s="348">
        <v>6.6</v>
      </c>
      <c r="Z180" s="348" t="s">
        <v>352</v>
      </c>
    </row>
    <row r="181" spans="1:26" s="349" customFormat="1" ht="143.1" customHeight="1">
      <c r="A181" s="466"/>
      <c r="B181" s="428"/>
      <c r="C181" s="576"/>
      <c r="D181" s="1543" t="s">
        <v>2807</v>
      </c>
      <c r="E181" s="1048">
        <v>0</v>
      </c>
      <c r="F181" s="1219">
        <v>46000</v>
      </c>
      <c r="G181" s="1048">
        <v>0</v>
      </c>
      <c r="H181" s="1048">
        <v>0</v>
      </c>
      <c r="I181" s="1048">
        <v>0</v>
      </c>
      <c r="J181" s="1289">
        <v>46000</v>
      </c>
      <c r="K181" s="1289">
        <v>8</v>
      </c>
      <c r="L181" s="1289">
        <v>2</v>
      </c>
      <c r="M181" s="1544">
        <v>0</v>
      </c>
      <c r="N181" s="1289">
        <v>10</v>
      </c>
      <c r="O181" s="376" t="s">
        <v>428</v>
      </c>
      <c r="P181" s="376" t="s">
        <v>303</v>
      </c>
      <c r="Q181" s="160">
        <v>22098</v>
      </c>
      <c r="R181" s="376" t="s">
        <v>734</v>
      </c>
      <c r="S181" s="161" t="s">
        <v>735</v>
      </c>
      <c r="T181" s="183">
        <v>6</v>
      </c>
      <c r="U181" s="183">
        <v>6.6</v>
      </c>
      <c r="V181" s="183" t="s">
        <v>352</v>
      </c>
      <c r="W181" s="899" t="s">
        <v>588</v>
      </c>
      <c r="X181" s="348">
        <v>6</v>
      </c>
      <c r="Y181" s="348">
        <v>6.6</v>
      </c>
      <c r="Z181" s="348" t="s">
        <v>352</v>
      </c>
    </row>
    <row r="182" spans="1:26" s="349" customFormat="1" ht="143.1" customHeight="1">
      <c r="A182" s="466"/>
      <c r="B182" s="428"/>
      <c r="C182" s="576"/>
      <c r="D182" s="1543" t="s">
        <v>2809</v>
      </c>
      <c r="E182" s="1048">
        <v>0</v>
      </c>
      <c r="F182" s="1219">
        <v>46000</v>
      </c>
      <c r="G182" s="1048">
        <v>0</v>
      </c>
      <c r="H182" s="1048">
        <v>0</v>
      </c>
      <c r="I182" s="1048">
        <v>0</v>
      </c>
      <c r="J182" s="1289">
        <v>46000</v>
      </c>
      <c r="K182" s="1289">
        <v>7</v>
      </c>
      <c r="L182" s="1289">
        <v>2</v>
      </c>
      <c r="M182" s="1544">
        <v>0</v>
      </c>
      <c r="N182" s="1289">
        <v>9</v>
      </c>
      <c r="O182" s="376" t="s">
        <v>428</v>
      </c>
      <c r="P182" s="376" t="s">
        <v>303</v>
      </c>
      <c r="Q182" s="160">
        <v>22129</v>
      </c>
      <c r="R182" s="376" t="s">
        <v>734</v>
      </c>
      <c r="S182" s="161" t="s">
        <v>735</v>
      </c>
      <c r="T182" s="183">
        <v>6</v>
      </c>
      <c r="U182" s="183">
        <v>6.6</v>
      </c>
      <c r="V182" s="183" t="s">
        <v>352</v>
      </c>
      <c r="W182" s="899" t="s">
        <v>588</v>
      </c>
      <c r="X182" s="348">
        <v>6</v>
      </c>
      <c r="Y182" s="348">
        <v>6.6</v>
      </c>
      <c r="Z182" s="348" t="s">
        <v>352</v>
      </c>
    </row>
    <row r="183" spans="1:26" s="349" customFormat="1" ht="143.1" customHeight="1">
      <c r="A183" s="467"/>
      <c r="B183" s="577"/>
      <c r="C183" s="578"/>
      <c r="D183" s="1545" t="s">
        <v>2808</v>
      </c>
      <c r="E183" s="1111">
        <v>0</v>
      </c>
      <c r="F183" s="1226">
        <v>42000</v>
      </c>
      <c r="G183" s="1111">
        <v>0</v>
      </c>
      <c r="H183" s="1111">
        <v>0</v>
      </c>
      <c r="I183" s="1111">
        <v>0</v>
      </c>
      <c r="J183" s="1546">
        <v>42000</v>
      </c>
      <c r="K183" s="1546">
        <v>8</v>
      </c>
      <c r="L183" s="1546">
        <v>2</v>
      </c>
      <c r="M183" s="1547">
        <v>0</v>
      </c>
      <c r="N183" s="1546">
        <v>10</v>
      </c>
      <c r="O183" s="377" t="s">
        <v>428</v>
      </c>
      <c r="P183" s="377" t="s">
        <v>303</v>
      </c>
      <c r="Q183" s="1548">
        <v>22160</v>
      </c>
      <c r="R183" s="377" t="s">
        <v>734</v>
      </c>
      <c r="S183" s="1549" t="s">
        <v>735</v>
      </c>
      <c r="T183" s="420">
        <v>6</v>
      </c>
      <c r="U183" s="420">
        <v>6.6</v>
      </c>
      <c r="V183" s="420" t="s">
        <v>352</v>
      </c>
      <c r="W183" s="900" t="s">
        <v>588</v>
      </c>
      <c r="X183" s="348">
        <v>6</v>
      </c>
      <c r="Y183" s="348">
        <v>6.6</v>
      </c>
      <c r="Z183" s="348" t="s">
        <v>352</v>
      </c>
    </row>
    <row r="184" spans="1:26" s="349" customFormat="1" ht="99.95" customHeight="1">
      <c r="A184" s="280"/>
      <c r="B184" s="516"/>
      <c r="C184" s="526">
        <v>60</v>
      </c>
      <c r="D184" s="594" t="s">
        <v>736</v>
      </c>
      <c r="E184" s="243">
        <v>40000</v>
      </c>
      <c r="F184" s="1102">
        <v>0</v>
      </c>
      <c r="G184" s="1103">
        <v>0</v>
      </c>
      <c r="H184" s="1103">
        <v>0</v>
      </c>
      <c r="I184" s="1103">
        <v>0</v>
      </c>
      <c r="J184" s="1118">
        <v>40000</v>
      </c>
      <c r="K184" s="1118">
        <v>196</v>
      </c>
      <c r="L184" s="1118">
        <v>9</v>
      </c>
      <c r="M184" s="1336">
        <v>0</v>
      </c>
      <c r="N184" s="1131">
        <v>205</v>
      </c>
      <c r="O184" s="181" t="s">
        <v>415</v>
      </c>
      <c r="P184" s="181" t="s">
        <v>2137</v>
      </c>
      <c r="Q184" s="236">
        <v>21885</v>
      </c>
      <c r="R184" s="181" t="s">
        <v>737</v>
      </c>
      <c r="S184" s="943" t="s">
        <v>738</v>
      </c>
      <c r="T184" s="210">
        <v>6</v>
      </c>
      <c r="U184" s="210">
        <v>6.6</v>
      </c>
      <c r="V184" s="210" t="s">
        <v>352</v>
      </c>
      <c r="W184" s="783" t="s">
        <v>588</v>
      </c>
      <c r="X184" s="348">
        <v>6</v>
      </c>
      <c r="Y184" s="348">
        <v>6.6</v>
      </c>
      <c r="Z184" s="348" t="s">
        <v>352</v>
      </c>
    </row>
    <row r="185" spans="1:26" s="349" customFormat="1" ht="99.95" customHeight="1">
      <c r="A185" s="280"/>
      <c r="B185" s="516"/>
      <c r="C185" s="524">
        <v>61</v>
      </c>
      <c r="D185" s="595" t="s">
        <v>858</v>
      </c>
      <c r="E185" s="270">
        <v>85000</v>
      </c>
      <c r="F185" s="1069">
        <v>0</v>
      </c>
      <c r="G185" s="1069">
        <v>0</v>
      </c>
      <c r="H185" s="1069">
        <v>0</v>
      </c>
      <c r="I185" s="1069">
        <v>0</v>
      </c>
      <c r="J185" s="338">
        <f t="shared" ref="J185:J190" si="14">SUM(E185:I185)</f>
        <v>85000</v>
      </c>
      <c r="K185" s="227">
        <v>43</v>
      </c>
      <c r="L185" s="227">
        <v>7</v>
      </c>
      <c r="M185" s="1337">
        <v>0</v>
      </c>
      <c r="N185" s="227">
        <v>50</v>
      </c>
      <c r="O185" s="732" t="s">
        <v>308</v>
      </c>
      <c r="P185" s="732" t="s">
        <v>521</v>
      </c>
      <c r="Q185" s="240" t="s">
        <v>859</v>
      </c>
      <c r="R185" s="146" t="s">
        <v>860</v>
      </c>
      <c r="S185" s="210" t="s">
        <v>861</v>
      </c>
      <c r="T185" s="210">
        <v>6</v>
      </c>
      <c r="U185" s="210">
        <v>6.6</v>
      </c>
      <c r="V185" s="210" t="s">
        <v>352</v>
      </c>
      <c r="W185" s="146" t="s">
        <v>774</v>
      </c>
      <c r="X185" s="348">
        <v>6</v>
      </c>
      <c r="Y185" s="348">
        <v>6.6</v>
      </c>
      <c r="Z185" s="348" t="s">
        <v>352</v>
      </c>
    </row>
    <row r="186" spans="1:26" s="349" customFormat="1">
      <c r="A186" s="465"/>
      <c r="B186" s="590"/>
      <c r="C186" s="546">
        <v>62</v>
      </c>
      <c r="D186" s="275" t="s">
        <v>863</v>
      </c>
      <c r="E186" s="1234">
        <v>30000</v>
      </c>
      <c r="F186" s="1110">
        <v>0</v>
      </c>
      <c r="G186" s="1110">
        <v>0</v>
      </c>
      <c r="H186" s="1110">
        <v>0</v>
      </c>
      <c r="I186" s="1110">
        <v>0</v>
      </c>
      <c r="J186" s="1044">
        <f t="shared" si="14"/>
        <v>30000</v>
      </c>
      <c r="K186" s="989"/>
      <c r="L186" s="1338"/>
      <c r="M186" s="1338"/>
      <c r="N186" s="989"/>
      <c r="O186" s="820"/>
      <c r="P186" s="820"/>
      <c r="Q186" s="824"/>
      <c r="R186" s="436"/>
      <c r="S186" s="453"/>
      <c r="T186" s="453">
        <v>6</v>
      </c>
      <c r="U186" s="453">
        <v>6.6</v>
      </c>
      <c r="V186" s="453" t="s">
        <v>352</v>
      </c>
      <c r="W186" s="436" t="s">
        <v>774</v>
      </c>
      <c r="X186" s="348">
        <v>6</v>
      </c>
      <c r="Y186" s="348">
        <v>6.6</v>
      </c>
      <c r="Z186" s="348" t="s">
        <v>352</v>
      </c>
    </row>
    <row r="187" spans="1:26" s="498" customFormat="1" ht="151.5" customHeight="1">
      <c r="A187" s="159"/>
      <c r="B187" s="1550"/>
      <c r="C187" s="576"/>
      <c r="D187" s="825" t="s">
        <v>2765</v>
      </c>
      <c r="E187" s="1551">
        <v>30000</v>
      </c>
      <c r="F187" s="1048">
        <v>0</v>
      </c>
      <c r="G187" s="1048">
        <v>0</v>
      </c>
      <c r="H187" s="1048">
        <v>0</v>
      </c>
      <c r="I187" s="1048">
        <v>0</v>
      </c>
      <c r="J187" s="1552">
        <f t="shared" si="14"/>
        <v>30000</v>
      </c>
      <c r="K187" s="1289">
        <v>54</v>
      </c>
      <c r="L187" s="1289">
        <v>6</v>
      </c>
      <c r="M187" s="1553" t="s">
        <v>150</v>
      </c>
      <c r="N187" s="1289">
        <v>60</v>
      </c>
      <c r="O187" s="376" t="s">
        <v>428</v>
      </c>
      <c r="P187" s="376" t="s">
        <v>299</v>
      </c>
      <c r="Q187" s="1554" t="s">
        <v>786</v>
      </c>
      <c r="R187" s="376" t="s">
        <v>819</v>
      </c>
      <c r="S187" s="161" t="s">
        <v>796</v>
      </c>
      <c r="T187" s="183">
        <v>6</v>
      </c>
      <c r="U187" s="183">
        <v>6.6</v>
      </c>
      <c r="V187" s="183" t="s">
        <v>352</v>
      </c>
      <c r="W187" s="376" t="s">
        <v>774</v>
      </c>
      <c r="X187" s="668">
        <v>6</v>
      </c>
      <c r="Y187" s="668">
        <v>6.6</v>
      </c>
      <c r="Z187" s="668" t="s">
        <v>352</v>
      </c>
    </row>
    <row r="188" spans="1:26" s="498" customFormat="1" ht="149.25" customHeight="1">
      <c r="A188" s="163"/>
      <c r="B188" s="1555"/>
      <c r="C188" s="578"/>
      <c r="D188" s="822" t="s">
        <v>2766</v>
      </c>
      <c r="E188" s="1556" t="s">
        <v>307</v>
      </c>
      <c r="F188" s="1048">
        <v>0</v>
      </c>
      <c r="G188" s="1102">
        <v>0</v>
      </c>
      <c r="H188" s="1102">
        <v>0</v>
      </c>
      <c r="I188" s="1102">
        <v>0</v>
      </c>
      <c r="J188" s="1557">
        <f t="shared" si="14"/>
        <v>0</v>
      </c>
      <c r="K188" s="1546">
        <v>13</v>
      </c>
      <c r="L188" s="1546">
        <v>5</v>
      </c>
      <c r="M188" s="1558" t="s">
        <v>150</v>
      </c>
      <c r="N188" s="1546">
        <v>18</v>
      </c>
      <c r="O188" s="377" t="s">
        <v>428</v>
      </c>
      <c r="P188" s="377" t="s">
        <v>299</v>
      </c>
      <c r="Q188" s="1559" t="s">
        <v>864</v>
      </c>
      <c r="R188" s="377" t="s">
        <v>819</v>
      </c>
      <c r="S188" s="1549" t="s">
        <v>796</v>
      </c>
      <c r="T188" s="420">
        <v>6</v>
      </c>
      <c r="U188" s="420">
        <v>6.6</v>
      </c>
      <c r="V188" s="420" t="s">
        <v>352</v>
      </c>
      <c r="W188" s="377" t="s">
        <v>774</v>
      </c>
      <c r="X188" s="668">
        <v>6</v>
      </c>
      <c r="Y188" s="668">
        <v>6.6</v>
      </c>
      <c r="Z188" s="668" t="s">
        <v>352</v>
      </c>
    </row>
    <row r="189" spans="1:26" s="349" customFormat="1" ht="139.5">
      <c r="A189" s="280"/>
      <c r="B189" s="516"/>
      <c r="C189" s="524">
        <v>63</v>
      </c>
      <c r="D189" s="180" t="s">
        <v>1001</v>
      </c>
      <c r="E189" s="1069">
        <v>0</v>
      </c>
      <c r="F189" s="1213">
        <v>55000</v>
      </c>
      <c r="G189" s="1069">
        <v>0</v>
      </c>
      <c r="H189" s="1069">
        <v>0</v>
      </c>
      <c r="I189" s="1069">
        <v>0</v>
      </c>
      <c r="J189" s="1280">
        <f t="shared" si="14"/>
        <v>55000</v>
      </c>
      <c r="K189" s="226">
        <v>30</v>
      </c>
      <c r="L189" s="226">
        <v>4</v>
      </c>
      <c r="M189" s="226" t="s">
        <v>150</v>
      </c>
      <c r="N189" s="227">
        <f>SUM(K189:M189)</f>
        <v>34</v>
      </c>
      <c r="O189" s="284" t="s">
        <v>568</v>
      </c>
      <c r="P189" s="284" t="s">
        <v>979</v>
      </c>
      <c r="Q189" s="228" t="s">
        <v>874</v>
      </c>
      <c r="R189" s="146" t="s">
        <v>1002</v>
      </c>
      <c r="S189" s="218" t="s">
        <v>1003</v>
      </c>
      <c r="T189" s="210">
        <v>6</v>
      </c>
      <c r="U189" s="210">
        <v>6.6</v>
      </c>
      <c r="V189" s="210" t="s">
        <v>352</v>
      </c>
      <c r="W189" s="149" t="s">
        <v>893</v>
      </c>
      <c r="X189" s="348">
        <v>6</v>
      </c>
      <c r="Y189" s="348">
        <v>6.6</v>
      </c>
      <c r="Z189" s="348" t="s">
        <v>352</v>
      </c>
    </row>
    <row r="190" spans="1:26" s="349" customFormat="1" ht="35.25" customHeight="1">
      <c r="A190" s="465"/>
      <c r="B190" s="590"/>
      <c r="C190" s="546">
        <v>64</v>
      </c>
      <c r="D190" s="547" t="s">
        <v>388</v>
      </c>
      <c r="E190" s="1218" t="s">
        <v>150</v>
      </c>
      <c r="F190" s="1286">
        <v>400000</v>
      </c>
      <c r="G190" s="1218" t="s">
        <v>150</v>
      </c>
      <c r="H190" s="1218" t="s">
        <v>150</v>
      </c>
      <c r="I190" s="1218" t="s">
        <v>150</v>
      </c>
      <c r="J190" s="1225">
        <f t="shared" si="14"/>
        <v>400000</v>
      </c>
      <c r="K190" s="989"/>
      <c r="L190" s="989"/>
      <c r="M190" s="989"/>
      <c r="N190" s="989"/>
      <c r="O190" s="340"/>
      <c r="P190" s="340"/>
      <c r="Q190" s="453"/>
      <c r="R190" s="387"/>
      <c r="S190" s="285"/>
      <c r="T190" s="453">
        <v>6</v>
      </c>
      <c r="U190" s="453">
        <v>6.6</v>
      </c>
      <c r="V190" s="453" t="s">
        <v>352</v>
      </c>
      <c r="W190" s="340" t="s">
        <v>153</v>
      </c>
      <c r="X190" s="348">
        <v>6</v>
      </c>
      <c r="Y190" s="349">
        <v>6.6</v>
      </c>
      <c r="Z190" s="349" t="s">
        <v>352</v>
      </c>
    </row>
    <row r="191" spans="1:26" s="669" customFormat="1" ht="144.75" customHeight="1">
      <c r="A191" s="794"/>
      <c r="B191" s="786"/>
      <c r="C191" s="619"/>
      <c r="D191" s="1560" t="s">
        <v>328</v>
      </c>
      <c r="E191" s="1561" t="s">
        <v>150</v>
      </c>
      <c r="F191" s="1562">
        <v>47100</v>
      </c>
      <c r="G191" s="1561" t="s">
        <v>150</v>
      </c>
      <c r="H191" s="1561" t="s">
        <v>150</v>
      </c>
      <c r="I191" s="1561" t="s">
        <v>150</v>
      </c>
      <c r="J191" s="1289">
        <v>47140</v>
      </c>
      <c r="K191" s="1537">
        <v>7</v>
      </c>
      <c r="L191" s="1537">
        <v>2</v>
      </c>
      <c r="M191" s="1537" t="s">
        <v>150</v>
      </c>
      <c r="N191" s="1537">
        <v>9</v>
      </c>
      <c r="O191" s="1471" t="s">
        <v>3067</v>
      </c>
      <c r="P191" s="788" t="s">
        <v>329</v>
      </c>
      <c r="Q191" s="1563">
        <v>21947</v>
      </c>
      <c r="R191" s="788" t="s">
        <v>295</v>
      </c>
      <c r="S191" s="781" t="s">
        <v>296</v>
      </c>
      <c r="T191" s="791">
        <v>6</v>
      </c>
      <c r="U191" s="791">
        <v>6.6</v>
      </c>
      <c r="V191" s="791" t="s">
        <v>352</v>
      </c>
      <c r="W191" s="1564" t="s">
        <v>153</v>
      </c>
      <c r="X191" s="668">
        <v>6</v>
      </c>
      <c r="Y191" s="668">
        <v>6.6</v>
      </c>
      <c r="Z191" s="668" t="s">
        <v>352</v>
      </c>
    </row>
    <row r="192" spans="1:26" s="669" customFormat="1" ht="144.75" customHeight="1">
      <c r="A192" s="794"/>
      <c r="B192" s="786"/>
      <c r="C192" s="619"/>
      <c r="D192" s="1560" t="s">
        <v>330</v>
      </c>
      <c r="E192" s="1561" t="s">
        <v>150</v>
      </c>
      <c r="F192" s="1562">
        <v>315200</v>
      </c>
      <c r="G192" s="1561" t="s">
        <v>150</v>
      </c>
      <c r="H192" s="1561" t="s">
        <v>150</v>
      </c>
      <c r="I192" s="1561" t="s">
        <v>150</v>
      </c>
      <c r="J192" s="1289">
        <v>315180</v>
      </c>
      <c r="K192" s="1537">
        <v>49</v>
      </c>
      <c r="L192" s="1537">
        <v>21</v>
      </c>
      <c r="M192" s="1537" t="s">
        <v>150</v>
      </c>
      <c r="N192" s="1537">
        <v>70</v>
      </c>
      <c r="O192" s="1471" t="s">
        <v>3067</v>
      </c>
      <c r="P192" s="788" t="s">
        <v>329</v>
      </c>
      <c r="Q192" s="1563">
        <v>21976</v>
      </c>
      <c r="R192" s="788" t="s">
        <v>295</v>
      </c>
      <c r="S192" s="781" t="s">
        <v>296</v>
      </c>
      <c r="T192" s="1565">
        <v>6</v>
      </c>
      <c r="U192" s="1565">
        <v>6.6</v>
      </c>
      <c r="V192" s="1565" t="s">
        <v>352</v>
      </c>
      <c r="W192" s="1564" t="s">
        <v>153</v>
      </c>
      <c r="X192" s="668">
        <v>6</v>
      </c>
      <c r="Y192" s="668">
        <v>6.6</v>
      </c>
      <c r="Z192" s="668" t="s">
        <v>352</v>
      </c>
    </row>
    <row r="193" spans="1:26" s="669" customFormat="1" ht="144.75" customHeight="1">
      <c r="A193" s="796"/>
      <c r="B193" s="789"/>
      <c r="C193" s="633"/>
      <c r="D193" s="1566" t="s">
        <v>331</v>
      </c>
      <c r="E193" s="1567" t="s">
        <v>150</v>
      </c>
      <c r="F193" s="1568">
        <v>37700</v>
      </c>
      <c r="G193" s="1567" t="s">
        <v>150</v>
      </c>
      <c r="H193" s="1567" t="s">
        <v>150</v>
      </c>
      <c r="I193" s="1567" t="s">
        <v>150</v>
      </c>
      <c r="J193" s="1546">
        <v>37680</v>
      </c>
      <c r="K193" s="1542">
        <v>6</v>
      </c>
      <c r="L193" s="1542">
        <v>2</v>
      </c>
      <c r="M193" s="1542" t="s">
        <v>150</v>
      </c>
      <c r="N193" s="1542">
        <v>8</v>
      </c>
      <c r="O193" s="1471" t="s">
        <v>3067</v>
      </c>
      <c r="P193" s="792" t="s">
        <v>329</v>
      </c>
      <c r="Q193" s="1569">
        <v>21947</v>
      </c>
      <c r="R193" s="792" t="s">
        <v>295</v>
      </c>
      <c r="S193" s="791" t="s">
        <v>296</v>
      </c>
      <c r="T193" s="791">
        <v>6</v>
      </c>
      <c r="U193" s="791">
        <v>6.6</v>
      </c>
      <c r="V193" s="791" t="s">
        <v>352</v>
      </c>
      <c r="W193" s="1570" t="s">
        <v>153</v>
      </c>
      <c r="X193" s="668">
        <v>6</v>
      </c>
      <c r="Y193" s="668">
        <v>6.6</v>
      </c>
      <c r="Z193" s="668" t="s">
        <v>352</v>
      </c>
    </row>
    <row r="194" spans="1:26" s="349" customFormat="1" ht="46.5">
      <c r="A194" s="465"/>
      <c r="B194" s="590"/>
      <c r="C194" s="546">
        <v>65</v>
      </c>
      <c r="D194" s="584" t="s">
        <v>332</v>
      </c>
      <c r="E194" s="1218" t="s">
        <v>150</v>
      </c>
      <c r="F194" s="1286">
        <v>170000</v>
      </c>
      <c r="G194" s="1218" t="s">
        <v>150</v>
      </c>
      <c r="H194" s="1218" t="s">
        <v>150</v>
      </c>
      <c r="I194" s="1218" t="s">
        <v>150</v>
      </c>
      <c r="J194" s="1225">
        <v>170000</v>
      </c>
      <c r="K194" s="989"/>
      <c r="L194" s="989"/>
      <c r="M194" s="989"/>
      <c r="N194" s="989"/>
      <c r="O194" s="436"/>
      <c r="P194" s="436"/>
      <c r="Q194" s="430"/>
      <c r="R194" s="436"/>
      <c r="S194" s="453"/>
      <c r="T194" s="453">
        <v>6</v>
      </c>
      <c r="U194" s="453">
        <v>6.6</v>
      </c>
      <c r="V194" s="453" t="s">
        <v>352</v>
      </c>
      <c r="W194" s="340" t="s">
        <v>153</v>
      </c>
      <c r="X194" s="348">
        <v>6</v>
      </c>
      <c r="Y194" s="348">
        <v>6.6</v>
      </c>
      <c r="Z194" s="348" t="s">
        <v>352</v>
      </c>
    </row>
    <row r="195" spans="1:26" s="669" customFormat="1" ht="106.5" customHeight="1">
      <c r="A195" s="794"/>
      <c r="B195" s="786"/>
      <c r="C195" s="619"/>
      <c r="D195" s="1571" t="s">
        <v>2733</v>
      </c>
      <c r="E195" s="1572" t="s">
        <v>150</v>
      </c>
      <c r="F195" s="1562">
        <v>62100</v>
      </c>
      <c r="G195" s="1572" t="s">
        <v>150</v>
      </c>
      <c r="H195" s="1572" t="s">
        <v>150</v>
      </c>
      <c r="I195" s="1572" t="s">
        <v>150</v>
      </c>
      <c r="J195" s="1289">
        <f>SUM(E195:I195)</f>
        <v>62100</v>
      </c>
      <c r="K195" s="1047">
        <v>7</v>
      </c>
      <c r="L195" s="1047">
        <v>4</v>
      </c>
      <c r="M195" s="1047" t="s">
        <v>150</v>
      </c>
      <c r="N195" s="1047">
        <v>11</v>
      </c>
      <c r="O195" s="788" t="s">
        <v>308</v>
      </c>
      <c r="P195" s="788" t="s">
        <v>299</v>
      </c>
      <c r="Q195" s="800">
        <v>21916</v>
      </c>
      <c r="R195" s="444" t="s">
        <v>295</v>
      </c>
      <c r="S195" s="183" t="s">
        <v>296</v>
      </c>
      <c r="T195" s="183">
        <v>6</v>
      </c>
      <c r="U195" s="183">
        <v>6.6</v>
      </c>
      <c r="V195" s="183" t="s">
        <v>352</v>
      </c>
      <c r="W195" s="1573" t="s">
        <v>153</v>
      </c>
      <c r="X195" s="348">
        <v>6</v>
      </c>
      <c r="Y195" s="348">
        <v>6.6</v>
      </c>
      <c r="Z195" s="348" t="s">
        <v>352</v>
      </c>
    </row>
    <row r="196" spans="1:26" s="669" customFormat="1" ht="135">
      <c r="A196" s="796"/>
      <c r="B196" s="789"/>
      <c r="C196" s="633"/>
      <c r="D196" s="1574" t="s">
        <v>2734</v>
      </c>
      <c r="E196" s="1055" t="s">
        <v>150</v>
      </c>
      <c r="F196" s="1568">
        <v>107900</v>
      </c>
      <c r="G196" s="1055" t="s">
        <v>150</v>
      </c>
      <c r="H196" s="1055" t="s">
        <v>150</v>
      </c>
      <c r="I196" s="1055" t="s">
        <v>150</v>
      </c>
      <c r="J196" s="1546">
        <f>SUM(E196:I196)</f>
        <v>107900</v>
      </c>
      <c r="K196" s="1542">
        <v>7</v>
      </c>
      <c r="L196" s="1542">
        <v>4</v>
      </c>
      <c r="M196" s="1542" t="s">
        <v>150</v>
      </c>
      <c r="N196" s="1542">
        <v>11</v>
      </c>
      <c r="O196" s="2178" t="s">
        <v>3067</v>
      </c>
      <c r="P196" s="792" t="s">
        <v>303</v>
      </c>
      <c r="Q196" s="802">
        <v>22129</v>
      </c>
      <c r="R196" s="792" t="s">
        <v>295</v>
      </c>
      <c r="S196" s="791" t="s">
        <v>296</v>
      </c>
      <c r="T196" s="420">
        <v>6</v>
      </c>
      <c r="U196" s="420">
        <v>6.6</v>
      </c>
      <c r="V196" s="420" t="s">
        <v>352</v>
      </c>
      <c r="W196" s="1570" t="s">
        <v>153</v>
      </c>
      <c r="X196" s="668">
        <v>6</v>
      </c>
      <c r="Y196" s="668">
        <v>6.6</v>
      </c>
      <c r="Z196" s="668" t="s">
        <v>352</v>
      </c>
    </row>
    <row r="197" spans="1:26" s="349" customFormat="1" ht="151.5" customHeight="1">
      <c r="A197" s="280"/>
      <c r="B197" s="516"/>
      <c r="C197" s="524">
        <v>66</v>
      </c>
      <c r="D197" s="187" t="s">
        <v>333</v>
      </c>
      <c r="E197" s="1213" t="s">
        <v>150</v>
      </c>
      <c r="F197" s="1278">
        <v>90000</v>
      </c>
      <c r="G197" s="1213" t="s">
        <v>150</v>
      </c>
      <c r="H197" s="1213" t="s">
        <v>150</v>
      </c>
      <c r="I197" s="1213" t="s">
        <v>150</v>
      </c>
      <c r="J197" s="1131">
        <v>90000</v>
      </c>
      <c r="K197" s="227">
        <v>20</v>
      </c>
      <c r="L197" s="227">
        <v>5</v>
      </c>
      <c r="M197" s="227" t="s">
        <v>150</v>
      </c>
      <c r="N197" s="227">
        <v>25</v>
      </c>
      <c r="O197" s="146" t="s">
        <v>334</v>
      </c>
      <c r="P197" s="146" t="s">
        <v>335</v>
      </c>
      <c r="Q197" s="207">
        <v>21976</v>
      </c>
      <c r="R197" s="146" t="s">
        <v>336</v>
      </c>
      <c r="S197" s="210" t="s">
        <v>245</v>
      </c>
      <c r="T197" s="210">
        <v>6</v>
      </c>
      <c r="U197" s="210">
        <v>6.6</v>
      </c>
      <c r="V197" s="210" t="s">
        <v>352</v>
      </c>
      <c r="W197" s="262" t="s">
        <v>153</v>
      </c>
      <c r="X197" s="348">
        <v>6</v>
      </c>
      <c r="Y197" s="348">
        <v>6.6</v>
      </c>
      <c r="Z197" s="348" t="s">
        <v>352</v>
      </c>
    </row>
    <row r="198" spans="1:26" s="349" customFormat="1" ht="46.5">
      <c r="A198" s="465"/>
      <c r="B198" s="590"/>
      <c r="C198" s="546">
        <v>67</v>
      </c>
      <c r="D198" s="547" t="s">
        <v>337</v>
      </c>
      <c r="E198" s="1218" t="s">
        <v>150</v>
      </c>
      <c r="F198" s="1286">
        <v>45000</v>
      </c>
      <c r="G198" s="1218" t="s">
        <v>150</v>
      </c>
      <c r="H198" s="1218" t="s">
        <v>150</v>
      </c>
      <c r="I198" s="1218" t="s">
        <v>150</v>
      </c>
      <c r="J198" s="1225">
        <v>45000</v>
      </c>
      <c r="K198" s="989"/>
      <c r="L198" s="989"/>
      <c r="M198" s="989"/>
      <c r="N198" s="989"/>
      <c r="O198" s="436"/>
      <c r="P198" s="436"/>
      <c r="Q198" s="430"/>
      <c r="R198" s="436"/>
      <c r="S198" s="453"/>
      <c r="T198" s="453">
        <v>6</v>
      </c>
      <c r="U198" s="453">
        <v>6.6</v>
      </c>
      <c r="V198" s="453" t="s">
        <v>352</v>
      </c>
      <c r="W198" s="340" t="s">
        <v>153</v>
      </c>
      <c r="X198" s="348">
        <v>6</v>
      </c>
      <c r="Y198" s="348">
        <v>6.6</v>
      </c>
      <c r="Z198" s="348" t="s">
        <v>352</v>
      </c>
    </row>
    <row r="199" spans="1:26" s="349" customFormat="1" ht="99.95" customHeight="1">
      <c r="A199" s="466"/>
      <c r="B199" s="428"/>
      <c r="C199" s="540"/>
      <c r="D199" s="1575" t="s">
        <v>2735</v>
      </c>
      <c r="E199" s="1572" t="s">
        <v>150</v>
      </c>
      <c r="F199" s="1576">
        <v>21700</v>
      </c>
      <c r="G199" s="1577" t="s">
        <v>150</v>
      </c>
      <c r="H199" s="1577" t="s">
        <v>150</v>
      </c>
      <c r="I199" s="1577" t="s">
        <v>150</v>
      </c>
      <c r="J199" s="1577">
        <f>SUM(E199:I199)</f>
        <v>21700</v>
      </c>
      <c r="K199" s="1490">
        <v>28</v>
      </c>
      <c r="L199" s="1490" t="s">
        <v>150</v>
      </c>
      <c r="M199" s="1490" t="s">
        <v>150</v>
      </c>
      <c r="N199" s="1490">
        <f>SUM(K199:M199)</f>
        <v>28</v>
      </c>
      <c r="O199" s="1578" t="s">
        <v>308</v>
      </c>
      <c r="P199" s="1578" t="s">
        <v>299</v>
      </c>
      <c r="Q199" s="1579">
        <v>21916</v>
      </c>
      <c r="R199" s="1578" t="s">
        <v>338</v>
      </c>
      <c r="S199" s="1580" t="s">
        <v>339</v>
      </c>
      <c r="T199" s="183">
        <v>6</v>
      </c>
      <c r="U199" s="183">
        <v>6.6</v>
      </c>
      <c r="V199" s="183" t="s">
        <v>352</v>
      </c>
      <c r="W199" s="1581" t="s">
        <v>153</v>
      </c>
      <c r="X199" s="348">
        <v>6</v>
      </c>
      <c r="Y199" s="348">
        <v>6.6</v>
      </c>
      <c r="Z199" s="348" t="s">
        <v>352</v>
      </c>
    </row>
    <row r="200" spans="1:26" s="349" customFormat="1" ht="99.95" customHeight="1">
      <c r="A200" s="466"/>
      <c r="B200" s="428"/>
      <c r="C200" s="540"/>
      <c r="D200" s="1575" t="s">
        <v>2736</v>
      </c>
      <c r="E200" s="1572" t="s">
        <v>150</v>
      </c>
      <c r="F200" s="1582">
        <v>11800</v>
      </c>
      <c r="G200" s="1583" t="s">
        <v>150</v>
      </c>
      <c r="H200" s="1583" t="s">
        <v>150</v>
      </c>
      <c r="I200" s="1583" t="s">
        <v>150</v>
      </c>
      <c r="J200" s="1577">
        <f>SUM(E200:I200)</f>
        <v>11800</v>
      </c>
      <c r="K200" s="1584">
        <v>14</v>
      </c>
      <c r="L200" s="1584" t="s">
        <v>150</v>
      </c>
      <c r="M200" s="1584" t="s">
        <v>150</v>
      </c>
      <c r="N200" s="1584">
        <f>SUM(K200:M200)</f>
        <v>14</v>
      </c>
      <c r="O200" s="1585" t="s">
        <v>308</v>
      </c>
      <c r="P200" s="1585" t="s">
        <v>299</v>
      </c>
      <c r="Q200" s="1586">
        <v>22068</v>
      </c>
      <c r="R200" s="1585" t="s">
        <v>338</v>
      </c>
      <c r="S200" s="350" t="s">
        <v>339</v>
      </c>
      <c r="T200" s="183">
        <v>6</v>
      </c>
      <c r="U200" s="183">
        <v>6.6</v>
      </c>
      <c r="V200" s="183" t="s">
        <v>352</v>
      </c>
      <c r="W200" s="1587" t="s">
        <v>153</v>
      </c>
      <c r="X200" s="348">
        <v>6</v>
      </c>
      <c r="Y200" s="348">
        <v>6.6</v>
      </c>
      <c r="Z200" s="348" t="s">
        <v>352</v>
      </c>
    </row>
    <row r="201" spans="1:26" s="349" customFormat="1" ht="99.95" customHeight="1">
      <c r="A201" s="467"/>
      <c r="B201" s="577"/>
      <c r="C201" s="1531"/>
      <c r="D201" s="1588" t="s">
        <v>2737</v>
      </c>
      <c r="E201" s="1055" t="s">
        <v>150</v>
      </c>
      <c r="F201" s="1589">
        <v>11500</v>
      </c>
      <c r="G201" s="1590" t="s">
        <v>150</v>
      </c>
      <c r="H201" s="1590" t="s">
        <v>150</v>
      </c>
      <c r="I201" s="1590" t="s">
        <v>150</v>
      </c>
      <c r="J201" s="1577">
        <f>SUM(E201:I201)</f>
        <v>11500</v>
      </c>
      <c r="K201" s="1515">
        <v>14</v>
      </c>
      <c r="L201" s="1515" t="s">
        <v>150</v>
      </c>
      <c r="M201" s="1515" t="s">
        <v>150</v>
      </c>
      <c r="N201" s="1515">
        <f>SUM(K201:M201)</f>
        <v>14</v>
      </c>
      <c r="O201" s="1591" t="s">
        <v>308</v>
      </c>
      <c r="P201" s="1591" t="s">
        <v>299</v>
      </c>
      <c r="Q201" s="1592">
        <v>22129</v>
      </c>
      <c r="R201" s="1591" t="s">
        <v>338</v>
      </c>
      <c r="S201" s="1593" t="s">
        <v>339</v>
      </c>
      <c r="T201" s="420">
        <v>6</v>
      </c>
      <c r="U201" s="420">
        <v>6.6</v>
      </c>
      <c r="V201" s="420" t="s">
        <v>352</v>
      </c>
      <c r="W201" s="1594" t="s">
        <v>153</v>
      </c>
      <c r="X201" s="348">
        <v>6</v>
      </c>
      <c r="Y201" s="348">
        <v>6.6</v>
      </c>
      <c r="Z201" s="348" t="s">
        <v>352</v>
      </c>
    </row>
    <row r="202" spans="1:26" s="349" customFormat="1" ht="99.95" customHeight="1">
      <c r="A202" s="280"/>
      <c r="B202" s="516"/>
      <c r="C202" s="524">
        <v>68</v>
      </c>
      <c r="D202" s="123" t="s">
        <v>340</v>
      </c>
      <c r="E202" s="1213" t="s">
        <v>150</v>
      </c>
      <c r="F202" s="1278">
        <v>25000</v>
      </c>
      <c r="G202" s="1213" t="s">
        <v>150</v>
      </c>
      <c r="H202" s="1213" t="s">
        <v>150</v>
      </c>
      <c r="I202" s="1213" t="s">
        <v>150</v>
      </c>
      <c r="J202" s="1131">
        <v>25000</v>
      </c>
      <c r="K202" s="227">
        <v>20</v>
      </c>
      <c r="L202" s="227" t="s">
        <v>150</v>
      </c>
      <c r="M202" s="227" t="s">
        <v>150</v>
      </c>
      <c r="N202" s="227">
        <v>20</v>
      </c>
      <c r="O202" s="146" t="s">
        <v>308</v>
      </c>
      <c r="P202" s="146" t="s">
        <v>299</v>
      </c>
      <c r="Q202" s="207">
        <v>22007</v>
      </c>
      <c r="R202" s="146" t="s">
        <v>341</v>
      </c>
      <c r="S202" s="210" t="s">
        <v>286</v>
      </c>
      <c r="T202" s="210">
        <v>6</v>
      </c>
      <c r="U202" s="210">
        <v>6.6</v>
      </c>
      <c r="V202" s="210" t="s">
        <v>352</v>
      </c>
      <c r="W202" s="262" t="s">
        <v>153</v>
      </c>
      <c r="X202" s="348">
        <v>6</v>
      </c>
      <c r="Y202" s="348">
        <v>6.6</v>
      </c>
      <c r="Z202" s="348" t="s">
        <v>352</v>
      </c>
    </row>
    <row r="203" spans="1:26" s="349" customFormat="1" ht="99.95" customHeight="1">
      <c r="A203" s="280"/>
      <c r="B203" s="516"/>
      <c r="C203" s="524">
        <v>69</v>
      </c>
      <c r="D203" s="123" t="s">
        <v>3125</v>
      </c>
      <c r="E203" s="1213" t="s">
        <v>150</v>
      </c>
      <c r="F203" s="1278">
        <v>30000</v>
      </c>
      <c r="G203" s="1213" t="s">
        <v>150</v>
      </c>
      <c r="H203" s="1213" t="s">
        <v>150</v>
      </c>
      <c r="I203" s="1213" t="s">
        <v>150</v>
      </c>
      <c r="J203" s="1131">
        <v>30000</v>
      </c>
      <c r="K203" s="227">
        <v>30</v>
      </c>
      <c r="L203" s="227" t="s">
        <v>150</v>
      </c>
      <c r="M203" s="227" t="s">
        <v>150</v>
      </c>
      <c r="N203" s="227">
        <v>30</v>
      </c>
      <c r="O203" s="146" t="s">
        <v>308</v>
      </c>
      <c r="P203" s="146" t="s">
        <v>299</v>
      </c>
      <c r="Q203" s="207">
        <v>21976</v>
      </c>
      <c r="R203" s="146" t="s">
        <v>341</v>
      </c>
      <c r="S203" s="210" t="s">
        <v>286</v>
      </c>
      <c r="T203" s="210">
        <v>6</v>
      </c>
      <c r="U203" s="210">
        <v>6.6</v>
      </c>
      <c r="V203" s="210" t="s">
        <v>352</v>
      </c>
      <c r="W203" s="262" t="s">
        <v>153</v>
      </c>
      <c r="X203" s="348">
        <v>6</v>
      </c>
      <c r="Y203" s="348">
        <v>6.6</v>
      </c>
      <c r="Z203" s="348" t="s">
        <v>352</v>
      </c>
    </row>
    <row r="204" spans="1:26" s="349" customFormat="1" ht="99.95" customHeight="1">
      <c r="A204" s="280"/>
      <c r="B204" s="516"/>
      <c r="C204" s="524">
        <v>70</v>
      </c>
      <c r="D204" s="123" t="s">
        <v>3035</v>
      </c>
      <c r="E204" s="1213" t="s">
        <v>150</v>
      </c>
      <c r="F204" s="1278">
        <v>17000</v>
      </c>
      <c r="G204" s="1213" t="s">
        <v>150</v>
      </c>
      <c r="H204" s="1213" t="s">
        <v>150</v>
      </c>
      <c r="I204" s="1213" t="s">
        <v>150</v>
      </c>
      <c r="J204" s="1131">
        <v>17000</v>
      </c>
      <c r="K204" s="227">
        <v>20</v>
      </c>
      <c r="L204" s="227" t="s">
        <v>150</v>
      </c>
      <c r="M204" s="227" t="s">
        <v>150</v>
      </c>
      <c r="N204" s="227">
        <v>20</v>
      </c>
      <c r="O204" s="146" t="s">
        <v>308</v>
      </c>
      <c r="P204" s="146" t="s">
        <v>299</v>
      </c>
      <c r="Q204" s="207">
        <v>21976</v>
      </c>
      <c r="R204" s="146" t="s">
        <v>342</v>
      </c>
      <c r="S204" s="210" t="s">
        <v>206</v>
      </c>
      <c r="T204" s="210">
        <v>6</v>
      </c>
      <c r="U204" s="210">
        <v>6.6</v>
      </c>
      <c r="V204" s="210" t="s">
        <v>352</v>
      </c>
      <c r="W204" s="262" t="s">
        <v>153</v>
      </c>
      <c r="X204" s="348">
        <v>6</v>
      </c>
      <c r="Y204" s="348">
        <v>6.6</v>
      </c>
      <c r="Z204" s="348" t="s">
        <v>352</v>
      </c>
    </row>
    <row r="205" spans="1:26" s="349" customFormat="1" ht="99.95" customHeight="1">
      <c r="A205" s="280"/>
      <c r="B205" s="516"/>
      <c r="C205" s="524">
        <v>71</v>
      </c>
      <c r="D205" s="123" t="s">
        <v>3036</v>
      </c>
      <c r="E205" s="1213" t="s">
        <v>150</v>
      </c>
      <c r="F205" s="1278">
        <v>20000</v>
      </c>
      <c r="G205" s="1213" t="s">
        <v>150</v>
      </c>
      <c r="H205" s="1213" t="s">
        <v>150</v>
      </c>
      <c r="I205" s="1213" t="s">
        <v>150</v>
      </c>
      <c r="J205" s="1131">
        <v>20000</v>
      </c>
      <c r="K205" s="227">
        <v>30</v>
      </c>
      <c r="L205" s="227" t="s">
        <v>150</v>
      </c>
      <c r="M205" s="227" t="s">
        <v>150</v>
      </c>
      <c r="N205" s="227">
        <v>30</v>
      </c>
      <c r="O205" s="146" t="s">
        <v>308</v>
      </c>
      <c r="P205" s="146" t="s">
        <v>299</v>
      </c>
      <c r="Q205" s="207">
        <v>21947</v>
      </c>
      <c r="R205" s="146" t="s">
        <v>343</v>
      </c>
      <c r="S205" s="210" t="s">
        <v>292</v>
      </c>
      <c r="T205" s="210">
        <v>6</v>
      </c>
      <c r="U205" s="210">
        <v>6.6</v>
      </c>
      <c r="V205" s="210" t="s">
        <v>352</v>
      </c>
      <c r="W205" s="262" t="s">
        <v>153</v>
      </c>
      <c r="X205" s="348">
        <v>6</v>
      </c>
      <c r="Y205" s="348">
        <v>6.6</v>
      </c>
      <c r="Z205" s="348" t="s">
        <v>352</v>
      </c>
    </row>
    <row r="206" spans="1:26" s="349" customFormat="1" ht="93">
      <c r="A206" s="280"/>
      <c r="B206" s="516"/>
      <c r="C206" s="524">
        <v>72</v>
      </c>
      <c r="D206" s="123" t="s">
        <v>344</v>
      </c>
      <c r="E206" s="1213" t="s">
        <v>150</v>
      </c>
      <c r="F206" s="1278">
        <v>150000</v>
      </c>
      <c r="G206" s="1213" t="s">
        <v>150</v>
      </c>
      <c r="H206" s="1213" t="s">
        <v>150</v>
      </c>
      <c r="I206" s="1213" t="s">
        <v>150</v>
      </c>
      <c r="J206" s="1131">
        <v>150000</v>
      </c>
      <c r="K206" s="227">
        <v>50</v>
      </c>
      <c r="L206" s="227" t="s">
        <v>150</v>
      </c>
      <c r="M206" s="227" t="s">
        <v>150</v>
      </c>
      <c r="N206" s="227">
        <v>50</v>
      </c>
      <c r="O206" s="146" t="s">
        <v>308</v>
      </c>
      <c r="P206" s="146" t="s">
        <v>299</v>
      </c>
      <c r="Q206" s="207">
        <v>21947</v>
      </c>
      <c r="R206" s="146" t="s">
        <v>345</v>
      </c>
      <c r="S206" s="210" t="s">
        <v>162</v>
      </c>
      <c r="T206" s="210">
        <v>6</v>
      </c>
      <c r="U206" s="210">
        <v>6.6</v>
      </c>
      <c r="V206" s="210" t="s">
        <v>352</v>
      </c>
      <c r="W206" s="262" t="s">
        <v>153</v>
      </c>
      <c r="X206" s="348">
        <v>6</v>
      </c>
      <c r="Y206" s="348">
        <v>6.6</v>
      </c>
      <c r="Z206" s="348" t="s">
        <v>352</v>
      </c>
    </row>
    <row r="207" spans="1:26" s="349" customFormat="1" ht="93">
      <c r="A207" s="280"/>
      <c r="B207" s="516"/>
      <c r="C207" s="562">
        <v>73</v>
      </c>
      <c r="D207" s="110" t="s">
        <v>346</v>
      </c>
      <c r="E207" s="245">
        <v>18600</v>
      </c>
      <c r="F207" s="1213" t="s">
        <v>150</v>
      </c>
      <c r="G207" s="1213" t="s">
        <v>150</v>
      </c>
      <c r="H207" s="1213" t="s">
        <v>150</v>
      </c>
      <c r="I207" s="1213" t="s">
        <v>150</v>
      </c>
      <c r="J207" s="1131">
        <v>18600</v>
      </c>
      <c r="K207" s="227">
        <v>30</v>
      </c>
      <c r="L207" s="227" t="s">
        <v>150</v>
      </c>
      <c r="M207" s="227" t="s">
        <v>150</v>
      </c>
      <c r="N207" s="227">
        <v>30</v>
      </c>
      <c r="O207" s="146" t="s">
        <v>308</v>
      </c>
      <c r="P207" s="146" t="s">
        <v>299</v>
      </c>
      <c r="Q207" s="207">
        <v>21916</v>
      </c>
      <c r="R207" s="146" t="s">
        <v>347</v>
      </c>
      <c r="S207" s="210" t="s">
        <v>348</v>
      </c>
      <c r="T207" s="210">
        <v>6</v>
      </c>
      <c r="U207" s="210">
        <v>6.6</v>
      </c>
      <c r="V207" s="210" t="s">
        <v>352</v>
      </c>
      <c r="W207" s="262" t="s">
        <v>153</v>
      </c>
      <c r="X207" s="348">
        <v>6</v>
      </c>
      <c r="Y207" s="348">
        <v>6.6</v>
      </c>
      <c r="Z207" s="348" t="s">
        <v>352</v>
      </c>
    </row>
    <row r="208" spans="1:26" s="349" customFormat="1" ht="93">
      <c r="A208" s="280"/>
      <c r="B208" s="516"/>
      <c r="C208" s="562">
        <v>74</v>
      </c>
      <c r="D208" s="205" t="s">
        <v>349</v>
      </c>
      <c r="E208" s="245">
        <v>17000</v>
      </c>
      <c r="F208" s="1213" t="s">
        <v>150</v>
      </c>
      <c r="G208" s="1213" t="s">
        <v>150</v>
      </c>
      <c r="H208" s="1213" t="s">
        <v>150</v>
      </c>
      <c r="I208" s="1213" t="s">
        <v>150</v>
      </c>
      <c r="J208" s="1131">
        <v>17000</v>
      </c>
      <c r="K208" s="227">
        <v>25</v>
      </c>
      <c r="L208" s="227" t="s">
        <v>150</v>
      </c>
      <c r="M208" s="227" t="s">
        <v>150</v>
      </c>
      <c r="N208" s="227">
        <v>25</v>
      </c>
      <c r="O208" s="146" t="s">
        <v>308</v>
      </c>
      <c r="P208" s="146" t="s">
        <v>299</v>
      </c>
      <c r="Q208" s="207">
        <v>21641</v>
      </c>
      <c r="R208" s="146" t="s">
        <v>350</v>
      </c>
      <c r="S208" s="210" t="s">
        <v>231</v>
      </c>
      <c r="T208" s="210">
        <v>6</v>
      </c>
      <c r="U208" s="210">
        <v>6.6</v>
      </c>
      <c r="V208" s="210" t="s">
        <v>352</v>
      </c>
      <c r="W208" s="262" t="s">
        <v>153</v>
      </c>
      <c r="X208" s="348">
        <v>6</v>
      </c>
      <c r="Y208" s="348">
        <v>6.6</v>
      </c>
      <c r="Z208" s="348" t="s">
        <v>352</v>
      </c>
    </row>
    <row r="209" spans="1:28" s="349" customFormat="1" ht="93">
      <c r="A209" s="280"/>
      <c r="B209" s="516"/>
      <c r="C209" s="525">
        <v>75</v>
      </c>
      <c r="D209" s="359" t="s">
        <v>3037</v>
      </c>
      <c r="E209" s="245">
        <v>50000</v>
      </c>
      <c r="F209" s="1213" t="s">
        <v>150</v>
      </c>
      <c r="G209" s="1213" t="s">
        <v>150</v>
      </c>
      <c r="H209" s="1213" t="s">
        <v>150</v>
      </c>
      <c r="I209" s="1213" t="s">
        <v>150</v>
      </c>
      <c r="J209" s="1036">
        <f>SUM(E209:I209)</f>
        <v>50000</v>
      </c>
      <c r="K209" s="1036">
        <v>20</v>
      </c>
      <c r="L209" s="1036">
        <v>17</v>
      </c>
      <c r="M209" s="1325">
        <v>13</v>
      </c>
      <c r="N209" s="1036">
        <v>50</v>
      </c>
      <c r="O209" s="149" t="s">
        <v>308</v>
      </c>
      <c r="P209" s="149" t="s">
        <v>299</v>
      </c>
      <c r="Q209" s="207">
        <v>21916</v>
      </c>
      <c r="R209" s="149" t="s">
        <v>2081</v>
      </c>
      <c r="S209" s="232" t="s">
        <v>2082</v>
      </c>
      <c r="T209" s="210">
        <v>6</v>
      </c>
      <c r="U209" s="210">
        <v>6.6</v>
      </c>
      <c r="V209" s="210" t="s">
        <v>352</v>
      </c>
      <c r="W209" s="149" t="s">
        <v>2066</v>
      </c>
      <c r="X209" s="348">
        <v>6</v>
      </c>
      <c r="Y209" s="348">
        <v>6.6</v>
      </c>
      <c r="Z209" s="348" t="s">
        <v>352</v>
      </c>
    </row>
    <row r="210" spans="1:28" s="349" customFormat="1" ht="209.25">
      <c r="A210" s="280"/>
      <c r="B210" s="516"/>
      <c r="C210" s="524">
        <v>76</v>
      </c>
      <c r="D210" s="117" t="s">
        <v>1850</v>
      </c>
      <c r="E210" s="1213" t="s">
        <v>150</v>
      </c>
      <c r="F210" s="245">
        <v>60000</v>
      </c>
      <c r="G210" s="1213" t="s">
        <v>150</v>
      </c>
      <c r="H210" s="1213" t="s">
        <v>150</v>
      </c>
      <c r="I210" s="1213" t="s">
        <v>150</v>
      </c>
      <c r="J210" s="281">
        <f>SUM(E210:I210)</f>
        <v>60000</v>
      </c>
      <c r="K210" s="227">
        <v>30</v>
      </c>
      <c r="L210" s="227">
        <v>20</v>
      </c>
      <c r="M210" s="227">
        <v>50</v>
      </c>
      <c r="N210" s="227">
        <f>SUM(K210:M210)</f>
        <v>100</v>
      </c>
      <c r="O210" s="146" t="s">
        <v>2956</v>
      </c>
      <c r="P210" s="146" t="s">
        <v>2955</v>
      </c>
      <c r="Q210" s="246">
        <v>22068</v>
      </c>
      <c r="R210" s="146" t="s">
        <v>1732</v>
      </c>
      <c r="S210" s="191" t="s">
        <v>1733</v>
      </c>
      <c r="T210" s="210">
        <v>6</v>
      </c>
      <c r="U210" s="210">
        <v>6.6</v>
      </c>
      <c r="V210" s="210" t="s">
        <v>352</v>
      </c>
      <c r="W210" s="149" t="s">
        <v>1725</v>
      </c>
      <c r="X210" s="348">
        <v>6</v>
      </c>
      <c r="Y210" s="348">
        <v>6.6</v>
      </c>
      <c r="Z210" s="348" t="s">
        <v>352</v>
      </c>
      <c r="AA210" s="348"/>
    </row>
    <row r="211" spans="1:28" s="349" customFormat="1" ht="139.5">
      <c r="A211" s="280"/>
      <c r="B211" s="516"/>
      <c r="C211" s="525">
        <v>77</v>
      </c>
      <c r="D211" s="120" t="s">
        <v>388</v>
      </c>
      <c r="E211" s="245">
        <v>200000</v>
      </c>
      <c r="F211" s="1213" t="s">
        <v>150</v>
      </c>
      <c r="G211" s="1213" t="s">
        <v>150</v>
      </c>
      <c r="H211" s="1213" t="s">
        <v>150</v>
      </c>
      <c r="I211" s="1213" t="s">
        <v>150</v>
      </c>
      <c r="J211" s="281">
        <v>200000</v>
      </c>
      <c r="K211" s="1036">
        <v>16</v>
      </c>
      <c r="L211" s="1036">
        <v>8</v>
      </c>
      <c r="M211" s="1036" t="s">
        <v>150</v>
      </c>
      <c r="N211" s="1036">
        <v>24</v>
      </c>
      <c r="O211" s="149" t="s">
        <v>428</v>
      </c>
      <c r="P211" s="149" t="s">
        <v>429</v>
      </c>
      <c r="Q211" s="233">
        <v>21855</v>
      </c>
      <c r="R211" s="149" t="s">
        <v>562</v>
      </c>
      <c r="S211" s="150" t="s">
        <v>515</v>
      </c>
      <c r="T211" s="210">
        <v>6</v>
      </c>
      <c r="U211" s="210">
        <v>6.6</v>
      </c>
      <c r="V211" s="210" t="s">
        <v>352</v>
      </c>
      <c r="W211" s="149" t="s">
        <v>432</v>
      </c>
      <c r="X211" s="348">
        <v>6</v>
      </c>
      <c r="Y211" s="348">
        <v>6.6</v>
      </c>
      <c r="Z211" s="348" t="s">
        <v>352</v>
      </c>
    </row>
    <row r="212" spans="1:28" s="349" customFormat="1" ht="93">
      <c r="A212" s="280"/>
      <c r="B212" s="516"/>
      <c r="C212" s="524">
        <v>78</v>
      </c>
      <c r="D212" s="180" t="s">
        <v>1000</v>
      </c>
      <c r="E212" s="1213" t="s">
        <v>150</v>
      </c>
      <c r="F212" s="1213">
        <v>22000</v>
      </c>
      <c r="G212" s="1213" t="s">
        <v>150</v>
      </c>
      <c r="H212" s="1213" t="s">
        <v>150</v>
      </c>
      <c r="I212" s="1213" t="s">
        <v>150</v>
      </c>
      <c r="J212" s="281">
        <f>SUM(E212:I212)</f>
        <v>22000</v>
      </c>
      <c r="K212" s="226">
        <v>70</v>
      </c>
      <c r="L212" s="226">
        <v>24</v>
      </c>
      <c r="M212" s="226">
        <v>30</v>
      </c>
      <c r="N212" s="227">
        <f>SUM(K212:M212)</f>
        <v>124</v>
      </c>
      <c r="O212" s="284" t="s">
        <v>308</v>
      </c>
      <c r="P212" s="284" t="s">
        <v>299</v>
      </c>
      <c r="Q212" s="228" t="s">
        <v>782</v>
      </c>
      <c r="R212" s="146" t="s">
        <v>995</v>
      </c>
      <c r="S212" s="221" t="s">
        <v>912</v>
      </c>
      <c r="T212" s="210">
        <v>6</v>
      </c>
      <c r="U212" s="210">
        <v>6.6</v>
      </c>
      <c r="V212" s="210" t="s">
        <v>352</v>
      </c>
      <c r="W212" s="149" t="s">
        <v>893</v>
      </c>
      <c r="X212" s="348">
        <v>6</v>
      </c>
      <c r="Y212" s="348">
        <v>6.6</v>
      </c>
      <c r="Z212" s="348" t="s">
        <v>352</v>
      </c>
    </row>
    <row r="213" spans="1:28" s="349" customFormat="1" ht="93">
      <c r="A213" s="218"/>
      <c r="B213" s="516"/>
      <c r="C213" s="944">
        <v>79</v>
      </c>
      <c r="D213" s="586" t="s">
        <v>2010</v>
      </c>
      <c r="E213" s="1268">
        <v>30000</v>
      </c>
      <c r="F213" s="1213" t="s">
        <v>150</v>
      </c>
      <c r="G213" s="1213" t="s">
        <v>150</v>
      </c>
      <c r="H213" s="1213" t="s">
        <v>150</v>
      </c>
      <c r="I213" s="1213" t="s">
        <v>150</v>
      </c>
      <c r="J213" s="1245">
        <f>SUM(E213:I213)</f>
        <v>30000</v>
      </c>
      <c r="K213" s="1340">
        <v>100</v>
      </c>
      <c r="L213" s="1340">
        <v>10</v>
      </c>
      <c r="M213" s="1340">
        <v>0</v>
      </c>
      <c r="N213" s="1340">
        <v>110</v>
      </c>
      <c r="O213" s="284" t="s">
        <v>308</v>
      </c>
      <c r="P213" s="284" t="s">
        <v>299</v>
      </c>
      <c r="Q213" s="244">
        <v>21916</v>
      </c>
      <c r="R213" s="181" t="s">
        <v>2011</v>
      </c>
      <c r="S213" s="175" t="s">
        <v>2012</v>
      </c>
      <c r="T213" s="210">
        <v>6</v>
      </c>
      <c r="U213" s="210">
        <v>6.6</v>
      </c>
      <c r="V213" s="210" t="s">
        <v>352</v>
      </c>
      <c r="W213" s="181" t="s">
        <v>1877</v>
      </c>
      <c r="X213" s="1595">
        <v>6</v>
      </c>
      <c r="Y213" s="1595">
        <v>6.6</v>
      </c>
      <c r="Z213" s="1595" t="s">
        <v>352</v>
      </c>
      <c r="AA213" s="545"/>
      <c r="AB213" s="545"/>
    </row>
    <row r="214" spans="1:28" s="349" customFormat="1" ht="139.5">
      <c r="A214" s="280"/>
      <c r="B214" s="516"/>
      <c r="C214" s="525">
        <v>80</v>
      </c>
      <c r="D214" s="120" t="s">
        <v>558</v>
      </c>
      <c r="E214" s="245">
        <v>40000</v>
      </c>
      <c r="F214" s="1213" t="s">
        <v>150</v>
      </c>
      <c r="G214" s="1213" t="s">
        <v>150</v>
      </c>
      <c r="H214" s="1213" t="s">
        <v>150</v>
      </c>
      <c r="I214" s="1213" t="s">
        <v>150</v>
      </c>
      <c r="J214" s="281">
        <v>40000</v>
      </c>
      <c r="K214" s="1036">
        <v>300</v>
      </c>
      <c r="L214" s="1036">
        <v>10</v>
      </c>
      <c r="M214" s="1036" t="s">
        <v>150</v>
      </c>
      <c r="N214" s="1036">
        <v>310</v>
      </c>
      <c r="O214" s="149" t="s">
        <v>428</v>
      </c>
      <c r="P214" s="149" t="s">
        <v>429</v>
      </c>
      <c r="Q214" s="233">
        <v>21947</v>
      </c>
      <c r="R214" s="149" t="s">
        <v>455</v>
      </c>
      <c r="S214" s="150" t="s">
        <v>559</v>
      </c>
      <c r="T214" s="210">
        <v>6</v>
      </c>
      <c r="U214" s="210">
        <v>6.6</v>
      </c>
      <c r="V214" s="210" t="s">
        <v>352</v>
      </c>
      <c r="W214" s="149" t="s">
        <v>432</v>
      </c>
      <c r="X214" s="348">
        <v>6</v>
      </c>
      <c r="Y214" s="348">
        <v>6.6</v>
      </c>
      <c r="Z214" s="348" t="s">
        <v>352</v>
      </c>
    </row>
    <row r="215" spans="1:28" s="349" customFormat="1" ht="69.75">
      <c r="A215" s="280"/>
      <c r="B215" s="516"/>
      <c r="C215" s="524">
        <v>81</v>
      </c>
      <c r="D215" s="187" t="s">
        <v>351</v>
      </c>
      <c r="E215" s="1213" t="s">
        <v>150</v>
      </c>
      <c r="F215" s="1278">
        <v>50000</v>
      </c>
      <c r="G215" s="1213" t="s">
        <v>150</v>
      </c>
      <c r="H215" s="1213" t="s">
        <v>150</v>
      </c>
      <c r="I215" s="1213" t="s">
        <v>150</v>
      </c>
      <c r="J215" s="1131">
        <v>50000</v>
      </c>
      <c r="K215" s="227">
        <v>40</v>
      </c>
      <c r="L215" s="227">
        <v>5</v>
      </c>
      <c r="M215" s="227" t="s">
        <v>150</v>
      </c>
      <c r="N215" s="227">
        <v>45</v>
      </c>
      <c r="O215" s="146" t="s">
        <v>294</v>
      </c>
      <c r="P215" s="146" t="s">
        <v>2137</v>
      </c>
      <c r="Q215" s="207">
        <v>21947</v>
      </c>
      <c r="R215" s="146" t="s">
        <v>295</v>
      </c>
      <c r="S215" s="210" t="s">
        <v>296</v>
      </c>
      <c r="T215" s="210">
        <v>6</v>
      </c>
      <c r="U215" s="210">
        <v>6.6</v>
      </c>
      <c r="V215" s="210" t="s">
        <v>352</v>
      </c>
      <c r="W215" s="262" t="s">
        <v>153</v>
      </c>
      <c r="X215" s="348"/>
    </row>
    <row r="216" spans="1:28" s="349" customFormat="1" ht="93">
      <c r="A216" s="280"/>
      <c r="B216" s="516"/>
      <c r="C216" s="524">
        <v>82</v>
      </c>
      <c r="D216" s="187" t="s">
        <v>353</v>
      </c>
      <c r="E216" s="1213" t="s">
        <v>150</v>
      </c>
      <c r="F216" s="1278">
        <v>500000</v>
      </c>
      <c r="G216" s="1213" t="s">
        <v>150</v>
      </c>
      <c r="H216" s="1213" t="s">
        <v>150</v>
      </c>
      <c r="I216" s="1213" t="s">
        <v>150</v>
      </c>
      <c r="J216" s="1131">
        <v>500000</v>
      </c>
      <c r="K216" s="227">
        <v>10</v>
      </c>
      <c r="L216" s="227">
        <v>10</v>
      </c>
      <c r="M216" s="227" t="s">
        <v>150</v>
      </c>
      <c r="N216" s="227">
        <v>20</v>
      </c>
      <c r="O216" s="146" t="s">
        <v>3038</v>
      </c>
      <c r="P216" s="146" t="s">
        <v>3012</v>
      </c>
      <c r="Q216" s="207">
        <v>22129</v>
      </c>
      <c r="R216" s="146" t="s">
        <v>295</v>
      </c>
      <c r="S216" s="210" t="s">
        <v>296</v>
      </c>
      <c r="T216" s="210">
        <v>6</v>
      </c>
      <c r="U216" s="210">
        <v>6.6</v>
      </c>
      <c r="V216" s="210" t="s">
        <v>352</v>
      </c>
      <c r="W216" s="262" t="s">
        <v>153</v>
      </c>
      <c r="X216" s="348"/>
    </row>
    <row r="217" spans="1:28" s="349" customFormat="1">
      <c r="A217" s="465"/>
      <c r="B217" s="590"/>
      <c r="C217" s="546">
        <v>83</v>
      </c>
      <c r="D217" s="584" t="s">
        <v>389</v>
      </c>
      <c r="E217" s="1218"/>
      <c r="F217" s="1286">
        <f>SUM(F218:F220)</f>
        <v>80000</v>
      </c>
      <c r="G217" s="1044"/>
      <c r="H217" s="1044"/>
      <c r="I217" s="1044"/>
      <c r="J217" s="1225">
        <f>SUM(E217:I217)</f>
        <v>80000</v>
      </c>
      <c r="K217" s="989"/>
      <c r="L217" s="989"/>
      <c r="M217" s="989"/>
      <c r="N217" s="989"/>
      <c r="O217" s="436"/>
      <c r="P217" s="436"/>
      <c r="Q217" s="453"/>
      <c r="R217" s="436"/>
      <c r="S217" s="453"/>
      <c r="T217" s="453">
        <v>6</v>
      </c>
      <c r="U217" s="453">
        <v>6.6</v>
      </c>
      <c r="V217" s="453" t="s">
        <v>352</v>
      </c>
      <c r="W217" s="340" t="s">
        <v>153</v>
      </c>
      <c r="X217" s="348"/>
    </row>
    <row r="218" spans="1:28" s="349" customFormat="1" ht="90">
      <c r="A218" s="466"/>
      <c r="B218" s="428"/>
      <c r="C218" s="1596"/>
      <c r="D218" s="1571" t="s">
        <v>354</v>
      </c>
      <c r="E218" s="1572" t="s">
        <v>150</v>
      </c>
      <c r="F218" s="1562">
        <v>24900</v>
      </c>
      <c r="G218" s="1561" t="s">
        <v>150</v>
      </c>
      <c r="H218" s="1561" t="s">
        <v>150</v>
      </c>
      <c r="I218" s="1561" t="s">
        <v>150</v>
      </c>
      <c r="J218" s="1289">
        <f>SUM(E218:I218)</f>
        <v>24900</v>
      </c>
      <c r="K218" s="1537">
        <v>3</v>
      </c>
      <c r="L218" s="1537">
        <v>1</v>
      </c>
      <c r="M218" s="1537" t="s">
        <v>150</v>
      </c>
      <c r="N218" s="1537">
        <v>4</v>
      </c>
      <c r="O218" s="788" t="s">
        <v>355</v>
      </c>
      <c r="P218" s="788" t="s">
        <v>299</v>
      </c>
      <c r="Q218" s="1563">
        <v>21885</v>
      </c>
      <c r="R218" s="788" t="s">
        <v>295</v>
      </c>
      <c r="S218" s="781" t="s">
        <v>296</v>
      </c>
      <c r="T218" s="183">
        <v>6</v>
      </c>
      <c r="U218" s="183">
        <v>6.6</v>
      </c>
      <c r="V218" s="183" t="s">
        <v>352</v>
      </c>
      <c r="W218" s="1564" t="s">
        <v>153</v>
      </c>
      <c r="X218" s="348"/>
    </row>
    <row r="219" spans="1:28" s="349" customFormat="1" ht="113.1" customHeight="1">
      <c r="A219" s="466"/>
      <c r="B219" s="428"/>
      <c r="C219" s="1596"/>
      <c r="D219" s="1571" t="s">
        <v>3039</v>
      </c>
      <c r="E219" s="1572" t="s">
        <v>150</v>
      </c>
      <c r="F219" s="1562">
        <v>35100</v>
      </c>
      <c r="G219" s="1561" t="s">
        <v>150</v>
      </c>
      <c r="H219" s="1561" t="s">
        <v>150</v>
      </c>
      <c r="I219" s="1561" t="s">
        <v>150</v>
      </c>
      <c r="J219" s="1289">
        <f>SUM(E219:I219)</f>
        <v>35100</v>
      </c>
      <c r="K219" s="1537">
        <v>2</v>
      </c>
      <c r="L219" s="1537">
        <v>1</v>
      </c>
      <c r="M219" s="1537" t="s">
        <v>150</v>
      </c>
      <c r="N219" s="1537">
        <v>3</v>
      </c>
      <c r="O219" s="788" t="s">
        <v>355</v>
      </c>
      <c r="P219" s="788" t="s">
        <v>299</v>
      </c>
      <c r="Q219" s="1563">
        <v>22037</v>
      </c>
      <c r="R219" s="788" t="s">
        <v>295</v>
      </c>
      <c r="S219" s="781" t="s">
        <v>296</v>
      </c>
      <c r="T219" s="183">
        <v>6</v>
      </c>
      <c r="U219" s="183">
        <v>6.6</v>
      </c>
      <c r="V219" s="183" t="s">
        <v>352</v>
      </c>
      <c r="W219" s="1564" t="s">
        <v>153</v>
      </c>
      <c r="X219" s="348"/>
    </row>
    <row r="220" spans="1:28" s="349" customFormat="1" ht="113.1" customHeight="1">
      <c r="A220" s="467"/>
      <c r="B220" s="577"/>
      <c r="C220" s="1597"/>
      <c r="D220" s="1574" t="s">
        <v>3040</v>
      </c>
      <c r="E220" s="1055" t="s">
        <v>150</v>
      </c>
      <c r="F220" s="1568">
        <v>20000</v>
      </c>
      <c r="G220" s="1567" t="s">
        <v>150</v>
      </c>
      <c r="H220" s="1567" t="s">
        <v>150</v>
      </c>
      <c r="I220" s="1567" t="s">
        <v>150</v>
      </c>
      <c r="J220" s="1546">
        <v>20000</v>
      </c>
      <c r="K220" s="1542">
        <v>2</v>
      </c>
      <c r="L220" s="1542">
        <v>1</v>
      </c>
      <c r="M220" s="1542" t="s">
        <v>150</v>
      </c>
      <c r="N220" s="1542">
        <v>3</v>
      </c>
      <c r="O220" s="792" t="s">
        <v>355</v>
      </c>
      <c r="P220" s="792" t="s">
        <v>299</v>
      </c>
      <c r="Q220" s="1569">
        <v>22098</v>
      </c>
      <c r="R220" s="792" t="s">
        <v>295</v>
      </c>
      <c r="S220" s="791" t="s">
        <v>296</v>
      </c>
      <c r="T220" s="420">
        <v>6</v>
      </c>
      <c r="U220" s="420">
        <v>6.6</v>
      </c>
      <c r="V220" s="420" t="s">
        <v>352</v>
      </c>
      <c r="W220" s="1570" t="s">
        <v>153</v>
      </c>
      <c r="X220" s="348"/>
    </row>
    <row r="221" spans="1:28" s="349" customFormat="1" ht="93">
      <c r="A221" s="280"/>
      <c r="B221" s="516"/>
      <c r="C221" s="524">
        <v>84</v>
      </c>
      <c r="D221" s="123" t="s">
        <v>356</v>
      </c>
      <c r="E221" s="1213" t="s">
        <v>150</v>
      </c>
      <c r="F221" s="1278">
        <v>160000</v>
      </c>
      <c r="G221" s="1213" t="s">
        <v>150</v>
      </c>
      <c r="H221" s="1213" t="s">
        <v>150</v>
      </c>
      <c r="I221" s="1213" t="s">
        <v>150</v>
      </c>
      <c r="J221" s="1131">
        <v>160000</v>
      </c>
      <c r="K221" s="227">
        <v>90</v>
      </c>
      <c r="L221" s="227" t="s">
        <v>150</v>
      </c>
      <c r="M221" s="227" t="s">
        <v>150</v>
      </c>
      <c r="N221" s="227">
        <v>90</v>
      </c>
      <c r="O221" s="146" t="s">
        <v>308</v>
      </c>
      <c r="P221" s="146" t="s">
        <v>299</v>
      </c>
      <c r="Q221" s="207">
        <v>22037</v>
      </c>
      <c r="R221" s="146" t="s">
        <v>357</v>
      </c>
      <c r="S221" s="210" t="s">
        <v>220</v>
      </c>
      <c r="T221" s="210">
        <v>6</v>
      </c>
      <c r="U221" s="210">
        <v>6.6</v>
      </c>
      <c r="V221" s="210" t="s">
        <v>352</v>
      </c>
      <c r="W221" s="262" t="s">
        <v>153</v>
      </c>
      <c r="X221" s="348"/>
    </row>
    <row r="222" spans="1:28" s="349" customFormat="1" ht="139.5">
      <c r="A222" s="280"/>
      <c r="B222" s="516"/>
      <c r="C222" s="562">
        <v>85</v>
      </c>
      <c r="D222" s="110" t="s">
        <v>358</v>
      </c>
      <c r="E222" s="245">
        <v>11600</v>
      </c>
      <c r="F222" s="1213" t="s">
        <v>150</v>
      </c>
      <c r="G222" s="1213" t="s">
        <v>150</v>
      </c>
      <c r="H222" s="1213" t="s">
        <v>150</v>
      </c>
      <c r="I222" s="1213" t="s">
        <v>150</v>
      </c>
      <c r="J222" s="1131">
        <v>11600</v>
      </c>
      <c r="K222" s="227">
        <v>45</v>
      </c>
      <c r="L222" s="227">
        <v>6</v>
      </c>
      <c r="M222" s="227" t="s">
        <v>150</v>
      </c>
      <c r="N222" s="227">
        <v>51</v>
      </c>
      <c r="O222" s="146" t="s">
        <v>2970</v>
      </c>
      <c r="P222" s="146" t="s">
        <v>335</v>
      </c>
      <c r="Q222" s="207">
        <v>21947</v>
      </c>
      <c r="R222" s="146" t="s">
        <v>359</v>
      </c>
      <c r="S222" s="210" t="s">
        <v>196</v>
      </c>
      <c r="T222" s="210">
        <v>6</v>
      </c>
      <c r="U222" s="210">
        <v>6.6</v>
      </c>
      <c r="V222" s="210" t="s">
        <v>352</v>
      </c>
      <c r="W222" s="262" t="s">
        <v>153</v>
      </c>
      <c r="X222" s="348"/>
    </row>
    <row r="223" spans="1:28" s="349" customFormat="1" ht="93">
      <c r="A223" s="280"/>
      <c r="B223" s="516"/>
      <c r="C223" s="562">
        <v>86</v>
      </c>
      <c r="D223" s="110" t="s">
        <v>3294</v>
      </c>
      <c r="E223" s="245">
        <v>10400</v>
      </c>
      <c r="F223" s="1213" t="s">
        <v>150</v>
      </c>
      <c r="G223" s="1213" t="s">
        <v>150</v>
      </c>
      <c r="H223" s="1213" t="s">
        <v>150</v>
      </c>
      <c r="I223" s="1213" t="s">
        <v>150</v>
      </c>
      <c r="J223" s="1131">
        <v>10400</v>
      </c>
      <c r="K223" s="227">
        <v>17</v>
      </c>
      <c r="L223" s="227">
        <v>3</v>
      </c>
      <c r="M223" s="227" t="s">
        <v>150</v>
      </c>
      <c r="N223" s="227">
        <v>20</v>
      </c>
      <c r="O223" s="146" t="s">
        <v>308</v>
      </c>
      <c r="P223" s="146" t="s">
        <v>299</v>
      </c>
      <c r="Q223" s="207">
        <v>22037</v>
      </c>
      <c r="R223" s="146" t="s">
        <v>360</v>
      </c>
      <c r="S223" s="210" t="s">
        <v>254</v>
      </c>
      <c r="T223" s="210">
        <v>6</v>
      </c>
      <c r="U223" s="210">
        <v>6.6</v>
      </c>
      <c r="V223" s="210" t="s">
        <v>352</v>
      </c>
      <c r="W223" s="262" t="s">
        <v>153</v>
      </c>
      <c r="X223" s="348"/>
    </row>
    <row r="224" spans="1:28" s="349" customFormat="1" ht="93">
      <c r="A224" s="280"/>
      <c r="B224" s="516"/>
      <c r="C224" s="562">
        <v>87</v>
      </c>
      <c r="D224" s="110" t="s">
        <v>361</v>
      </c>
      <c r="E224" s="245">
        <v>30000</v>
      </c>
      <c r="F224" s="1213" t="s">
        <v>150</v>
      </c>
      <c r="G224" s="1213" t="s">
        <v>150</v>
      </c>
      <c r="H224" s="1213" t="s">
        <v>150</v>
      </c>
      <c r="I224" s="1213" t="s">
        <v>150</v>
      </c>
      <c r="J224" s="1131">
        <v>30000</v>
      </c>
      <c r="K224" s="227">
        <v>66</v>
      </c>
      <c r="L224" s="227">
        <v>14</v>
      </c>
      <c r="M224" s="227" t="s">
        <v>150</v>
      </c>
      <c r="N224" s="227">
        <v>80</v>
      </c>
      <c r="O224" s="146" t="s">
        <v>308</v>
      </c>
      <c r="P224" s="146" t="s">
        <v>299</v>
      </c>
      <c r="Q224" s="207">
        <v>21947</v>
      </c>
      <c r="R224" s="146" t="s">
        <v>362</v>
      </c>
      <c r="S224" s="210" t="s">
        <v>259</v>
      </c>
      <c r="T224" s="210">
        <v>6</v>
      </c>
      <c r="U224" s="210">
        <v>6.6</v>
      </c>
      <c r="V224" s="210" t="s">
        <v>352</v>
      </c>
      <c r="W224" s="262" t="s">
        <v>153</v>
      </c>
      <c r="X224" s="348"/>
    </row>
    <row r="225" spans="1:24" s="349" customFormat="1" ht="139.5">
      <c r="A225" s="280"/>
      <c r="B225" s="516"/>
      <c r="C225" s="562">
        <v>88</v>
      </c>
      <c r="D225" s="110" t="s">
        <v>363</v>
      </c>
      <c r="E225" s="245">
        <v>9000</v>
      </c>
      <c r="F225" s="1213" t="s">
        <v>150</v>
      </c>
      <c r="G225" s="1213" t="s">
        <v>150</v>
      </c>
      <c r="H225" s="1213" t="s">
        <v>150</v>
      </c>
      <c r="I225" s="1213" t="s">
        <v>150</v>
      </c>
      <c r="J225" s="1131">
        <v>9000</v>
      </c>
      <c r="K225" s="227">
        <v>30</v>
      </c>
      <c r="L225" s="227">
        <v>10</v>
      </c>
      <c r="M225" s="227" t="s">
        <v>150</v>
      </c>
      <c r="N225" s="227">
        <v>40</v>
      </c>
      <c r="O225" s="146" t="s">
        <v>2970</v>
      </c>
      <c r="P225" s="146" t="s">
        <v>335</v>
      </c>
      <c r="Q225" s="207">
        <v>21947</v>
      </c>
      <c r="R225" s="146" t="s">
        <v>364</v>
      </c>
      <c r="S225" s="210" t="s">
        <v>365</v>
      </c>
      <c r="T225" s="210">
        <v>6</v>
      </c>
      <c r="U225" s="210">
        <v>6.6</v>
      </c>
      <c r="V225" s="210" t="s">
        <v>352</v>
      </c>
      <c r="W225" s="262" t="s">
        <v>153</v>
      </c>
      <c r="X225" s="348"/>
    </row>
    <row r="226" spans="1:24" s="349" customFormat="1" ht="99" customHeight="1">
      <c r="A226" s="280"/>
      <c r="B226" s="516"/>
      <c r="C226" s="562">
        <v>89</v>
      </c>
      <c r="D226" s="110" t="s">
        <v>3295</v>
      </c>
      <c r="E226" s="245">
        <v>20000</v>
      </c>
      <c r="F226" s="1213" t="s">
        <v>150</v>
      </c>
      <c r="G226" s="1213" t="s">
        <v>150</v>
      </c>
      <c r="H226" s="1213" t="s">
        <v>150</v>
      </c>
      <c r="I226" s="1213" t="s">
        <v>150</v>
      </c>
      <c r="J226" s="1131">
        <v>20000</v>
      </c>
      <c r="K226" s="227">
        <v>30</v>
      </c>
      <c r="L226" s="227">
        <v>5</v>
      </c>
      <c r="M226" s="227" t="s">
        <v>150</v>
      </c>
      <c r="N226" s="227">
        <v>35</v>
      </c>
      <c r="O226" s="146" t="s">
        <v>308</v>
      </c>
      <c r="P226" s="146" t="s">
        <v>299</v>
      </c>
      <c r="Q226" s="207">
        <v>21855</v>
      </c>
      <c r="R226" s="146" t="s">
        <v>366</v>
      </c>
      <c r="S226" s="210" t="s">
        <v>203</v>
      </c>
      <c r="T226" s="210">
        <v>6</v>
      </c>
      <c r="U226" s="210">
        <v>6.6</v>
      </c>
      <c r="V226" s="210" t="s">
        <v>352</v>
      </c>
      <c r="W226" s="262" t="s">
        <v>153</v>
      </c>
      <c r="X226" s="348"/>
    </row>
    <row r="227" spans="1:24" s="349" customFormat="1" ht="146.25" customHeight="1">
      <c r="A227" s="280"/>
      <c r="B227" s="516"/>
      <c r="C227" s="562">
        <v>90</v>
      </c>
      <c r="D227" s="110" t="s">
        <v>367</v>
      </c>
      <c r="E227" s="245">
        <v>9900</v>
      </c>
      <c r="F227" s="1213" t="s">
        <v>150</v>
      </c>
      <c r="G227" s="1213" t="s">
        <v>150</v>
      </c>
      <c r="H227" s="1213" t="s">
        <v>150</v>
      </c>
      <c r="I227" s="1213" t="s">
        <v>150</v>
      </c>
      <c r="J227" s="1131">
        <v>9900</v>
      </c>
      <c r="K227" s="227">
        <v>32</v>
      </c>
      <c r="L227" s="227">
        <v>5</v>
      </c>
      <c r="M227" s="227" t="s">
        <v>150</v>
      </c>
      <c r="N227" s="227">
        <v>37</v>
      </c>
      <c r="O227" s="146" t="s">
        <v>334</v>
      </c>
      <c r="P227" s="146" t="s">
        <v>312</v>
      </c>
      <c r="Q227" s="207">
        <v>22037</v>
      </c>
      <c r="R227" s="146" t="s">
        <v>368</v>
      </c>
      <c r="S227" s="210" t="s">
        <v>369</v>
      </c>
      <c r="T227" s="210">
        <v>6</v>
      </c>
      <c r="U227" s="210">
        <v>6.6</v>
      </c>
      <c r="V227" s="210" t="s">
        <v>352</v>
      </c>
      <c r="W227" s="262" t="s">
        <v>153</v>
      </c>
      <c r="X227" s="348"/>
    </row>
    <row r="228" spans="1:24" s="349" customFormat="1" ht="139.5">
      <c r="A228" s="280"/>
      <c r="B228" s="516"/>
      <c r="C228" s="562">
        <v>91</v>
      </c>
      <c r="D228" s="205" t="s">
        <v>3041</v>
      </c>
      <c r="E228" s="245">
        <v>19500</v>
      </c>
      <c r="F228" s="1213" t="s">
        <v>150</v>
      </c>
      <c r="G228" s="1213" t="s">
        <v>150</v>
      </c>
      <c r="H228" s="1213" t="s">
        <v>150</v>
      </c>
      <c r="I228" s="1213" t="s">
        <v>150</v>
      </c>
      <c r="J228" s="1131">
        <v>19500</v>
      </c>
      <c r="K228" s="227">
        <v>35</v>
      </c>
      <c r="L228" s="227">
        <v>5</v>
      </c>
      <c r="M228" s="227" t="s">
        <v>150</v>
      </c>
      <c r="N228" s="227">
        <v>40</v>
      </c>
      <c r="O228" s="146" t="s">
        <v>334</v>
      </c>
      <c r="P228" s="146" t="s">
        <v>312</v>
      </c>
      <c r="Q228" s="207">
        <v>21976</v>
      </c>
      <c r="R228" s="146" t="s">
        <v>370</v>
      </c>
      <c r="S228" s="210" t="s">
        <v>206</v>
      </c>
      <c r="T228" s="210">
        <v>6</v>
      </c>
      <c r="U228" s="210">
        <v>6.6</v>
      </c>
      <c r="V228" s="210" t="s">
        <v>352</v>
      </c>
      <c r="W228" s="262" t="s">
        <v>153</v>
      </c>
      <c r="X228" s="348"/>
    </row>
    <row r="229" spans="1:24" s="349" customFormat="1" ht="93">
      <c r="A229" s="280"/>
      <c r="B229" s="516"/>
      <c r="C229" s="525">
        <v>92</v>
      </c>
      <c r="D229" s="129" t="s">
        <v>569</v>
      </c>
      <c r="E229" s="1213" t="s">
        <v>150</v>
      </c>
      <c r="F229" s="1279">
        <v>50000</v>
      </c>
      <c r="G229" s="1213" t="s">
        <v>150</v>
      </c>
      <c r="H229" s="1213" t="s">
        <v>150</v>
      </c>
      <c r="I229" s="1213" t="s">
        <v>150</v>
      </c>
      <c r="J229" s="281">
        <v>50000</v>
      </c>
      <c r="K229" s="1036">
        <v>65</v>
      </c>
      <c r="L229" s="1036">
        <v>15</v>
      </c>
      <c r="M229" s="1036" t="s">
        <v>150</v>
      </c>
      <c r="N229" s="1036">
        <v>80</v>
      </c>
      <c r="O229" s="149" t="s">
        <v>308</v>
      </c>
      <c r="P229" s="149" t="s">
        <v>299</v>
      </c>
      <c r="Q229" s="233">
        <v>22068</v>
      </c>
      <c r="R229" s="149" t="s">
        <v>570</v>
      </c>
      <c r="S229" s="150" t="s">
        <v>571</v>
      </c>
      <c r="T229" s="210">
        <v>6</v>
      </c>
      <c r="U229" s="210">
        <v>6.6</v>
      </c>
      <c r="V229" s="210" t="s">
        <v>352</v>
      </c>
      <c r="W229" s="149" t="s">
        <v>432</v>
      </c>
      <c r="X229" s="348"/>
    </row>
    <row r="230" spans="1:24" s="349" customFormat="1" ht="105" customHeight="1">
      <c r="A230" s="280"/>
      <c r="B230" s="516"/>
      <c r="C230" s="525">
        <v>93</v>
      </c>
      <c r="D230" s="117" t="s">
        <v>572</v>
      </c>
      <c r="E230" s="1213" t="s">
        <v>150</v>
      </c>
      <c r="F230" s="1279">
        <v>60000</v>
      </c>
      <c r="G230" s="1213" t="s">
        <v>150</v>
      </c>
      <c r="H230" s="1213" t="s">
        <v>150</v>
      </c>
      <c r="I230" s="1213" t="s">
        <v>150</v>
      </c>
      <c r="J230" s="281">
        <v>60000</v>
      </c>
      <c r="K230" s="1036">
        <v>100</v>
      </c>
      <c r="L230" s="1036">
        <v>12</v>
      </c>
      <c r="M230" s="1036">
        <v>18</v>
      </c>
      <c r="N230" s="1036">
        <v>130</v>
      </c>
      <c r="O230" s="149" t="s">
        <v>308</v>
      </c>
      <c r="P230" s="149" t="s">
        <v>299</v>
      </c>
      <c r="Q230" s="233">
        <v>22037</v>
      </c>
      <c r="R230" s="149" t="s">
        <v>487</v>
      </c>
      <c r="S230" s="150" t="s">
        <v>514</v>
      </c>
      <c r="T230" s="210">
        <v>6</v>
      </c>
      <c r="U230" s="210">
        <v>6.6</v>
      </c>
      <c r="V230" s="210" t="s">
        <v>352</v>
      </c>
      <c r="W230" s="149" t="s">
        <v>432</v>
      </c>
      <c r="X230" s="348"/>
    </row>
    <row r="231" spans="1:24" s="349" customFormat="1" ht="150" customHeight="1">
      <c r="A231" s="280"/>
      <c r="B231" s="516"/>
      <c r="C231" s="525">
        <v>94</v>
      </c>
      <c r="D231" s="117" t="s">
        <v>573</v>
      </c>
      <c r="E231" s="1213" t="s">
        <v>150</v>
      </c>
      <c r="F231" s="1279">
        <v>20000</v>
      </c>
      <c r="G231" s="1213" t="s">
        <v>150</v>
      </c>
      <c r="H231" s="1213" t="s">
        <v>150</v>
      </c>
      <c r="I231" s="1213" t="s">
        <v>150</v>
      </c>
      <c r="J231" s="281">
        <v>20000</v>
      </c>
      <c r="K231" s="1036">
        <v>400</v>
      </c>
      <c r="L231" s="1036"/>
      <c r="M231" s="1036">
        <v>50</v>
      </c>
      <c r="N231" s="1036">
        <v>450</v>
      </c>
      <c r="O231" s="149" t="s">
        <v>545</v>
      </c>
      <c r="P231" s="149" t="s">
        <v>546</v>
      </c>
      <c r="Q231" s="233">
        <v>22037</v>
      </c>
      <c r="R231" s="149" t="s">
        <v>470</v>
      </c>
      <c r="S231" s="150" t="s">
        <v>520</v>
      </c>
      <c r="T231" s="210">
        <v>6</v>
      </c>
      <c r="U231" s="210">
        <v>6.6</v>
      </c>
      <c r="V231" s="210" t="s">
        <v>352</v>
      </c>
      <c r="W231" s="149" t="s">
        <v>432</v>
      </c>
      <c r="X231" s="348"/>
    </row>
    <row r="232" spans="1:24" s="349" customFormat="1" ht="139.5">
      <c r="A232" s="280"/>
      <c r="B232" s="516"/>
      <c r="C232" s="525">
        <v>95</v>
      </c>
      <c r="D232" s="113" t="s">
        <v>574</v>
      </c>
      <c r="E232" s="245">
        <v>50000</v>
      </c>
      <c r="F232" s="1213" t="s">
        <v>150</v>
      </c>
      <c r="G232" s="1213" t="s">
        <v>150</v>
      </c>
      <c r="H232" s="1213" t="s">
        <v>150</v>
      </c>
      <c r="I232" s="1213" t="s">
        <v>150</v>
      </c>
      <c r="J232" s="281">
        <v>50000</v>
      </c>
      <c r="K232" s="1036">
        <v>17</v>
      </c>
      <c r="L232" s="1036">
        <v>13</v>
      </c>
      <c r="M232" s="1036">
        <v>120</v>
      </c>
      <c r="N232" s="1036">
        <v>150</v>
      </c>
      <c r="O232" s="149" t="s">
        <v>428</v>
      </c>
      <c r="P232" s="149" t="s">
        <v>429</v>
      </c>
      <c r="Q232" s="233">
        <v>21947</v>
      </c>
      <c r="R232" s="149" t="s">
        <v>496</v>
      </c>
      <c r="S232" s="150" t="s">
        <v>575</v>
      </c>
      <c r="T232" s="210">
        <v>6</v>
      </c>
      <c r="U232" s="210">
        <v>6.6</v>
      </c>
      <c r="V232" s="210" t="s">
        <v>352</v>
      </c>
      <c r="W232" s="149" t="s">
        <v>432</v>
      </c>
      <c r="X232" s="348"/>
    </row>
    <row r="233" spans="1:24" s="349" customFormat="1" ht="93">
      <c r="A233" s="280"/>
      <c r="B233" s="516"/>
      <c r="C233" s="525">
        <v>96</v>
      </c>
      <c r="D233" s="113" t="s">
        <v>576</v>
      </c>
      <c r="E233" s="245">
        <v>40000</v>
      </c>
      <c r="F233" s="1213" t="s">
        <v>150</v>
      </c>
      <c r="G233" s="1213" t="s">
        <v>150</v>
      </c>
      <c r="H233" s="1213" t="s">
        <v>150</v>
      </c>
      <c r="I233" s="1213" t="s">
        <v>150</v>
      </c>
      <c r="J233" s="281">
        <v>40000</v>
      </c>
      <c r="K233" s="1036">
        <v>400</v>
      </c>
      <c r="L233" s="1036">
        <v>13</v>
      </c>
      <c r="M233" s="1036">
        <v>101</v>
      </c>
      <c r="N233" s="1036">
        <v>514</v>
      </c>
      <c r="O233" s="149" t="s">
        <v>308</v>
      </c>
      <c r="P233" s="149" t="s">
        <v>521</v>
      </c>
      <c r="Q233" s="233">
        <v>21947</v>
      </c>
      <c r="R233" s="149" t="s">
        <v>564</v>
      </c>
      <c r="S233" s="150" t="s">
        <v>565</v>
      </c>
      <c r="T233" s="210">
        <v>6</v>
      </c>
      <c r="U233" s="210">
        <v>6.6</v>
      </c>
      <c r="V233" s="210" t="s">
        <v>352</v>
      </c>
      <c r="W233" s="149" t="s">
        <v>432</v>
      </c>
      <c r="X233" s="348"/>
    </row>
    <row r="234" spans="1:24" s="349" customFormat="1" ht="93">
      <c r="A234" s="280"/>
      <c r="B234" s="516"/>
      <c r="C234" s="525">
        <v>97</v>
      </c>
      <c r="D234" s="120" t="s">
        <v>578</v>
      </c>
      <c r="E234" s="245">
        <v>23500</v>
      </c>
      <c r="F234" s="1213" t="s">
        <v>150</v>
      </c>
      <c r="G234" s="1213" t="s">
        <v>150</v>
      </c>
      <c r="H234" s="1213" t="s">
        <v>150</v>
      </c>
      <c r="I234" s="1213" t="s">
        <v>150</v>
      </c>
      <c r="J234" s="281">
        <v>23500</v>
      </c>
      <c r="K234" s="1036">
        <v>240</v>
      </c>
      <c r="L234" s="1036">
        <v>28</v>
      </c>
      <c r="M234" s="1036" t="s">
        <v>150</v>
      </c>
      <c r="N234" s="1036">
        <v>268</v>
      </c>
      <c r="O234" s="149" t="s">
        <v>308</v>
      </c>
      <c r="P234" s="149" t="s">
        <v>521</v>
      </c>
      <c r="Q234" s="233">
        <v>21947</v>
      </c>
      <c r="R234" s="149" t="s">
        <v>579</v>
      </c>
      <c r="S234" s="150" t="s">
        <v>526</v>
      </c>
      <c r="T234" s="210">
        <v>6</v>
      </c>
      <c r="U234" s="210">
        <v>6.6</v>
      </c>
      <c r="V234" s="210" t="s">
        <v>352</v>
      </c>
      <c r="W234" s="149" t="s">
        <v>432</v>
      </c>
      <c r="X234" s="348"/>
    </row>
    <row r="235" spans="1:24" s="349" customFormat="1" ht="116.25">
      <c r="A235" s="280"/>
      <c r="B235" s="516"/>
      <c r="C235" s="525">
        <v>98</v>
      </c>
      <c r="D235" s="129" t="s">
        <v>580</v>
      </c>
      <c r="E235" s="1213" t="s">
        <v>150</v>
      </c>
      <c r="F235" s="1278">
        <v>200000</v>
      </c>
      <c r="G235" s="1213" t="s">
        <v>150</v>
      </c>
      <c r="H235" s="1213" t="s">
        <v>150</v>
      </c>
      <c r="I235" s="1213" t="s">
        <v>150</v>
      </c>
      <c r="J235" s="281">
        <v>200000</v>
      </c>
      <c r="K235" s="1036">
        <v>400</v>
      </c>
      <c r="L235" s="1036">
        <v>100</v>
      </c>
      <c r="M235" s="1036">
        <v>300</v>
      </c>
      <c r="N235" s="1036">
        <v>800</v>
      </c>
      <c r="O235" s="149" t="s">
        <v>714</v>
      </c>
      <c r="P235" s="149" t="s">
        <v>316</v>
      </c>
      <c r="Q235" s="233">
        <v>21947</v>
      </c>
      <c r="R235" s="149" t="s">
        <v>504</v>
      </c>
      <c r="S235" s="150" t="s">
        <v>581</v>
      </c>
      <c r="T235" s="210">
        <v>6</v>
      </c>
      <c r="U235" s="210">
        <v>6.6</v>
      </c>
      <c r="V235" s="210" t="s">
        <v>352</v>
      </c>
      <c r="W235" s="149" t="s">
        <v>432</v>
      </c>
      <c r="X235" s="348"/>
    </row>
    <row r="236" spans="1:24" s="349" customFormat="1" ht="146.25" customHeight="1">
      <c r="A236" s="280"/>
      <c r="B236" s="516"/>
      <c r="C236" s="525">
        <v>99</v>
      </c>
      <c r="D236" s="117" t="s">
        <v>582</v>
      </c>
      <c r="E236" s="1213" t="s">
        <v>150</v>
      </c>
      <c r="F236" s="1278">
        <v>300000</v>
      </c>
      <c r="G236" s="1213" t="s">
        <v>150</v>
      </c>
      <c r="H236" s="1213" t="s">
        <v>150</v>
      </c>
      <c r="I236" s="1213" t="s">
        <v>150</v>
      </c>
      <c r="J236" s="281">
        <v>300000</v>
      </c>
      <c r="K236" s="1036">
        <v>30</v>
      </c>
      <c r="L236" s="1036">
        <v>17</v>
      </c>
      <c r="M236" s="1036" t="s">
        <v>150</v>
      </c>
      <c r="N236" s="1036">
        <v>47</v>
      </c>
      <c r="O236" s="149" t="s">
        <v>428</v>
      </c>
      <c r="P236" s="149" t="s">
        <v>429</v>
      </c>
      <c r="Q236" s="233">
        <v>21855</v>
      </c>
      <c r="R236" s="149" t="s">
        <v>504</v>
      </c>
      <c r="S236" s="150" t="s">
        <v>515</v>
      </c>
      <c r="T236" s="210">
        <v>6</v>
      </c>
      <c r="U236" s="210">
        <v>6.6</v>
      </c>
      <c r="V236" s="210" t="s">
        <v>352</v>
      </c>
      <c r="W236" s="149" t="s">
        <v>432</v>
      </c>
      <c r="X236" s="348"/>
    </row>
    <row r="237" spans="1:24" s="349" customFormat="1" ht="139.5">
      <c r="A237" s="280"/>
      <c r="B237" s="516"/>
      <c r="C237" s="525">
        <v>100</v>
      </c>
      <c r="D237" s="117" t="s">
        <v>583</v>
      </c>
      <c r="E237" s="1213" t="s">
        <v>150</v>
      </c>
      <c r="F237" s="1278">
        <v>60000</v>
      </c>
      <c r="G237" s="1213" t="s">
        <v>150</v>
      </c>
      <c r="H237" s="1213" t="s">
        <v>150</v>
      </c>
      <c r="I237" s="1213" t="s">
        <v>150</v>
      </c>
      <c r="J237" s="281">
        <v>60000</v>
      </c>
      <c r="K237" s="1036">
        <v>80</v>
      </c>
      <c r="L237" s="1036">
        <v>19</v>
      </c>
      <c r="M237" s="1036">
        <v>36</v>
      </c>
      <c r="N237" s="1036">
        <v>135</v>
      </c>
      <c r="O237" s="149" t="s">
        <v>428</v>
      </c>
      <c r="P237" s="149" t="s">
        <v>429</v>
      </c>
      <c r="Q237" s="233">
        <v>21947</v>
      </c>
      <c r="R237" s="149" t="s">
        <v>446</v>
      </c>
      <c r="S237" s="150" t="s">
        <v>584</v>
      </c>
      <c r="T237" s="210">
        <v>6</v>
      </c>
      <c r="U237" s="210">
        <v>6.6</v>
      </c>
      <c r="V237" s="210" t="s">
        <v>352</v>
      </c>
      <c r="W237" s="149" t="s">
        <v>432</v>
      </c>
      <c r="X237" s="348"/>
    </row>
    <row r="238" spans="1:24" s="349" customFormat="1" ht="116.25">
      <c r="A238" s="280"/>
      <c r="B238" s="516"/>
      <c r="C238" s="525">
        <v>101</v>
      </c>
      <c r="D238" s="263" t="s">
        <v>739</v>
      </c>
      <c r="E238" s="1213" t="s">
        <v>150</v>
      </c>
      <c r="F238" s="1272">
        <v>50000</v>
      </c>
      <c r="G238" s="1213" t="s">
        <v>150</v>
      </c>
      <c r="H238" s="1213" t="s">
        <v>150</v>
      </c>
      <c r="I238" s="1213" t="s">
        <v>150</v>
      </c>
      <c r="J238" s="1131">
        <v>50000</v>
      </c>
      <c r="K238" s="1131">
        <v>222</v>
      </c>
      <c r="L238" s="1131">
        <v>9</v>
      </c>
      <c r="M238" s="1131">
        <v>0</v>
      </c>
      <c r="N238" s="1131">
        <v>231</v>
      </c>
      <c r="O238" s="181" t="s">
        <v>714</v>
      </c>
      <c r="P238" s="181" t="s">
        <v>299</v>
      </c>
      <c r="Q238" s="236">
        <v>21947</v>
      </c>
      <c r="R238" s="181" t="s">
        <v>740</v>
      </c>
      <c r="S238" s="943" t="s">
        <v>628</v>
      </c>
      <c r="T238" s="210">
        <v>6</v>
      </c>
      <c r="U238" s="210">
        <v>6.6</v>
      </c>
      <c r="V238" s="210" t="s">
        <v>352</v>
      </c>
      <c r="W238" s="446" t="s">
        <v>588</v>
      </c>
      <c r="X238" s="348"/>
    </row>
    <row r="239" spans="1:24" s="349" customFormat="1" ht="46.5">
      <c r="A239" s="1027"/>
      <c r="B239" s="1026"/>
      <c r="C239" s="1028">
        <v>102</v>
      </c>
      <c r="D239" s="1029" t="s">
        <v>741</v>
      </c>
      <c r="E239" s="1218" t="s">
        <v>150</v>
      </c>
      <c r="F239" s="1285">
        <v>73900</v>
      </c>
      <c r="G239" s="1219">
        <v>0</v>
      </c>
      <c r="H239" s="1219">
        <v>0</v>
      </c>
      <c r="I239" s="1219">
        <v>0</v>
      </c>
      <c r="J239" s="1287">
        <v>73900</v>
      </c>
      <c r="K239" s="1287"/>
      <c r="L239" s="1287"/>
      <c r="M239" s="1287"/>
      <c r="N239" s="1287"/>
      <c r="O239" s="947"/>
      <c r="P239" s="947"/>
      <c r="Q239" s="1030"/>
      <c r="R239" s="947" t="s">
        <v>742</v>
      </c>
      <c r="S239" s="156" t="s">
        <v>728</v>
      </c>
      <c r="T239" s="453">
        <v>6</v>
      </c>
      <c r="U239" s="453">
        <v>6.6</v>
      </c>
      <c r="V239" s="453" t="s">
        <v>352</v>
      </c>
      <c r="W239" s="1031" t="s">
        <v>588</v>
      </c>
      <c r="X239" s="348"/>
    </row>
    <row r="240" spans="1:24" s="349" customFormat="1" ht="144.75" customHeight="1">
      <c r="A240" s="466"/>
      <c r="B240" s="428"/>
      <c r="C240" s="576"/>
      <c r="D240" s="604" t="s">
        <v>2810</v>
      </c>
      <c r="E240" s="1219">
        <v>0</v>
      </c>
      <c r="F240" s="1219">
        <v>0</v>
      </c>
      <c r="G240" s="1219">
        <v>0</v>
      </c>
      <c r="H240" s="1219">
        <v>0</v>
      </c>
      <c r="I240" s="1219">
        <v>0</v>
      </c>
      <c r="J240" s="1288">
        <v>0</v>
      </c>
      <c r="K240" s="1289">
        <v>50</v>
      </c>
      <c r="L240" s="1289">
        <v>3</v>
      </c>
      <c r="M240" s="1289">
        <v>0</v>
      </c>
      <c r="N240" s="1289">
        <v>53</v>
      </c>
      <c r="O240" s="376" t="s">
        <v>568</v>
      </c>
      <c r="P240" s="376" t="s">
        <v>312</v>
      </c>
      <c r="Q240" s="160">
        <v>21947</v>
      </c>
      <c r="R240" s="376" t="s">
        <v>742</v>
      </c>
      <c r="S240" s="161" t="s">
        <v>728</v>
      </c>
      <c r="T240" s="183">
        <v>6</v>
      </c>
      <c r="U240" s="183">
        <v>6.6</v>
      </c>
      <c r="V240" s="183" t="s">
        <v>352</v>
      </c>
      <c r="W240" s="899" t="s">
        <v>588</v>
      </c>
      <c r="X240" s="348"/>
    </row>
    <row r="241" spans="1:24" s="349" customFormat="1" ht="144.75" customHeight="1">
      <c r="A241" s="466"/>
      <c r="B241" s="428"/>
      <c r="C241" s="576"/>
      <c r="D241" s="604" t="s">
        <v>2811</v>
      </c>
      <c r="E241" s="1219">
        <v>0</v>
      </c>
      <c r="F241" s="1219">
        <v>10900</v>
      </c>
      <c r="G241" s="1219">
        <v>0</v>
      </c>
      <c r="H241" s="1219">
        <v>0</v>
      </c>
      <c r="I241" s="1219">
        <v>0</v>
      </c>
      <c r="J241" s="1288">
        <v>10900</v>
      </c>
      <c r="K241" s="1289">
        <v>50</v>
      </c>
      <c r="L241" s="1289">
        <v>3</v>
      </c>
      <c r="M241" s="1289">
        <v>0</v>
      </c>
      <c r="N241" s="1289">
        <v>53</v>
      </c>
      <c r="O241" s="376" t="s">
        <v>568</v>
      </c>
      <c r="P241" s="376" t="s">
        <v>312</v>
      </c>
      <c r="Q241" s="160">
        <v>21947</v>
      </c>
      <c r="R241" s="376" t="s">
        <v>742</v>
      </c>
      <c r="S241" s="161" t="s">
        <v>728</v>
      </c>
      <c r="T241" s="183">
        <v>6</v>
      </c>
      <c r="U241" s="183">
        <v>6.6</v>
      </c>
      <c r="V241" s="183" t="s">
        <v>352</v>
      </c>
      <c r="W241" s="899" t="s">
        <v>588</v>
      </c>
      <c r="X241" s="348"/>
    </row>
    <row r="242" spans="1:24" s="349" customFormat="1" ht="144.75" customHeight="1">
      <c r="A242" s="466"/>
      <c r="B242" s="428"/>
      <c r="C242" s="576"/>
      <c r="D242" s="604" t="s">
        <v>2812</v>
      </c>
      <c r="E242" s="1219">
        <v>0</v>
      </c>
      <c r="F242" s="1219">
        <v>31500</v>
      </c>
      <c r="G242" s="1219">
        <v>0</v>
      </c>
      <c r="H242" s="1219">
        <v>0</v>
      </c>
      <c r="I242" s="1219">
        <v>0</v>
      </c>
      <c r="J242" s="1289">
        <v>31500</v>
      </c>
      <c r="K242" s="1289">
        <v>50</v>
      </c>
      <c r="L242" s="1289">
        <v>3</v>
      </c>
      <c r="M242" s="1289">
        <v>0</v>
      </c>
      <c r="N242" s="1289">
        <v>53</v>
      </c>
      <c r="O242" s="376" t="s">
        <v>568</v>
      </c>
      <c r="P242" s="376" t="s">
        <v>312</v>
      </c>
      <c r="Q242" s="160">
        <v>21976</v>
      </c>
      <c r="R242" s="1088" t="s">
        <v>742</v>
      </c>
      <c r="S242" s="162" t="s">
        <v>728</v>
      </c>
      <c r="T242" s="183">
        <v>6</v>
      </c>
      <c r="U242" s="183">
        <v>6.6</v>
      </c>
      <c r="V242" s="183" t="s">
        <v>352</v>
      </c>
      <c r="W242" s="899" t="s">
        <v>588</v>
      </c>
      <c r="X242" s="348"/>
    </row>
    <row r="243" spans="1:24" s="349" customFormat="1" ht="135">
      <c r="A243" s="467"/>
      <c r="B243" s="577"/>
      <c r="C243" s="578"/>
      <c r="D243" s="605" t="s">
        <v>2813</v>
      </c>
      <c r="E243" s="1219">
        <v>0</v>
      </c>
      <c r="F243" s="1221">
        <v>31500</v>
      </c>
      <c r="G243" s="1219">
        <v>0</v>
      </c>
      <c r="H243" s="1219">
        <v>0</v>
      </c>
      <c r="I243" s="1219">
        <v>0</v>
      </c>
      <c r="J243" s="1290">
        <v>31500</v>
      </c>
      <c r="K243" s="1290">
        <v>50</v>
      </c>
      <c r="L243" s="1290">
        <v>3</v>
      </c>
      <c r="M243" s="1290">
        <v>0</v>
      </c>
      <c r="N243" s="1289">
        <v>53</v>
      </c>
      <c r="O243" s="382" t="s">
        <v>568</v>
      </c>
      <c r="P243" s="382" t="s">
        <v>312</v>
      </c>
      <c r="Q243" s="157">
        <v>22129</v>
      </c>
      <c r="R243" s="1088" t="s">
        <v>742</v>
      </c>
      <c r="S243" s="162" t="s">
        <v>728</v>
      </c>
      <c r="T243" s="420">
        <v>6</v>
      </c>
      <c r="U243" s="420">
        <v>6.6</v>
      </c>
      <c r="V243" s="420" t="s">
        <v>352</v>
      </c>
      <c r="W243" s="900" t="s">
        <v>588</v>
      </c>
      <c r="X243" s="348"/>
    </row>
    <row r="244" spans="1:24" s="349" customFormat="1" ht="99.75" customHeight="1">
      <c r="A244" s="280"/>
      <c r="B244" s="516"/>
      <c r="C244" s="526">
        <v>103</v>
      </c>
      <c r="D244" s="591" t="s">
        <v>743</v>
      </c>
      <c r="E244" s="1272"/>
      <c r="F244" s="1272">
        <v>35000</v>
      </c>
      <c r="G244" s="1220"/>
      <c r="H244" s="1220"/>
      <c r="I244" s="1220"/>
      <c r="J244" s="1291">
        <v>35000</v>
      </c>
      <c r="K244" s="1131">
        <v>50</v>
      </c>
      <c r="L244" s="1131">
        <v>12</v>
      </c>
      <c r="M244" s="1131">
        <v>15</v>
      </c>
      <c r="N244" s="1131">
        <v>77</v>
      </c>
      <c r="O244" s="181" t="s">
        <v>294</v>
      </c>
      <c r="P244" s="181" t="s">
        <v>2137</v>
      </c>
      <c r="Q244" s="236">
        <v>21947</v>
      </c>
      <c r="R244" s="181" t="s">
        <v>671</v>
      </c>
      <c r="S244" s="943" t="s">
        <v>672</v>
      </c>
      <c r="T244" s="210">
        <v>6</v>
      </c>
      <c r="U244" s="210">
        <v>6.6</v>
      </c>
      <c r="V244" s="210" t="s">
        <v>352</v>
      </c>
      <c r="W244" s="783" t="s">
        <v>588</v>
      </c>
      <c r="X244" s="348"/>
    </row>
    <row r="245" spans="1:24" s="349" customFormat="1" ht="99.75" customHeight="1">
      <c r="A245" s="280"/>
      <c r="B245" s="516"/>
      <c r="C245" s="526">
        <v>104</v>
      </c>
      <c r="D245" s="263" t="s">
        <v>744</v>
      </c>
      <c r="E245" s="243">
        <v>25000</v>
      </c>
      <c r="F245" s="1221">
        <v>0</v>
      </c>
      <c r="G245" s="1221">
        <v>0</v>
      </c>
      <c r="H245" s="1221">
        <v>0</v>
      </c>
      <c r="I245" s="1221">
        <v>0</v>
      </c>
      <c r="J245" s="1131">
        <v>25000</v>
      </c>
      <c r="K245" s="1131">
        <v>45</v>
      </c>
      <c r="L245" s="1131">
        <v>17</v>
      </c>
      <c r="M245" s="1131">
        <v>30</v>
      </c>
      <c r="N245" s="1131">
        <v>92</v>
      </c>
      <c r="O245" s="181" t="s">
        <v>294</v>
      </c>
      <c r="P245" s="181" t="s">
        <v>2137</v>
      </c>
      <c r="Q245" s="236">
        <v>21947</v>
      </c>
      <c r="R245" s="181" t="s">
        <v>653</v>
      </c>
      <c r="S245" s="943" t="s">
        <v>745</v>
      </c>
      <c r="T245" s="210">
        <v>6</v>
      </c>
      <c r="U245" s="210">
        <v>6.6</v>
      </c>
      <c r="V245" s="210" t="s">
        <v>352</v>
      </c>
      <c r="W245" s="783" t="s">
        <v>588</v>
      </c>
      <c r="X245" s="348"/>
    </row>
    <row r="246" spans="1:24" s="349" customFormat="1" ht="99.75" customHeight="1">
      <c r="A246" s="280"/>
      <c r="B246" s="516"/>
      <c r="C246" s="526">
        <v>105</v>
      </c>
      <c r="D246" s="594" t="s">
        <v>749</v>
      </c>
      <c r="E246" s="243">
        <v>20000</v>
      </c>
      <c r="F246" s="1223">
        <v>0</v>
      </c>
      <c r="G246" s="1222">
        <v>0</v>
      </c>
      <c r="H246" s="1222">
        <v>0</v>
      </c>
      <c r="I246" s="1222">
        <v>0</v>
      </c>
      <c r="J246" s="1131">
        <v>20000</v>
      </c>
      <c r="K246" s="1131">
        <v>73</v>
      </c>
      <c r="L246" s="1131">
        <v>7</v>
      </c>
      <c r="M246" s="1131">
        <v>0</v>
      </c>
      <c r="N246" s="1131">
        <v>80</v>
      </c>
      <c r="O246" s="181" t="s">
        <v>308</v>
      </c>
      <c r="P246" s="181" t="s">
        <v>299</v>
      </c>
      <c r="Q246" s="236">
        <v>21976</v>
      </c>
      <c r="R246" s="181" t="s">
        <v>750</v>
      </c>
      <c r="S246" s="943" t="s">
        <v>751</v>
      </c>
      <c r="T246" s="210">
        <v>6</v>
      </c>
      <c r="U246" s="210">
        <v>6.6</v>
      </c>
      <c r="V246" s="210" t="s">
        <v>352</v>
      </c>
      <c r="W246" s="783" t="s">
        <v>588</v>
      </c>
      <c r="X246" s="348"/>
    </row>
    <row r="247" spans="1:24" s="349" customFormat="1" ht="99.75" customHeight="1">
      <c r="A247" s="280"/>
      <c r="B247" s="516"/>
      <c r="C247" s="526">
        <v>106</v>
      </c>
      <c r="D247" s="606" t="s">
        <v>752</v>
      </c>
      <c r="E247" s="1219">
        <v>0</v>
      </c>
      <c r="F247" s="1272">
        <v>50000</v>
      </c>
      <c r="G247" s="1222">
        <v>0</v>
      </c>
      <c r="H247" s="1222">
        <v>0</v>
      </c>
      <c r="I247" s="1222">
        <v>0</v>
      </c>
      <c r="J247" s="1118">
        <v>50000</v>
      </c>
      <c r="K247" s="1131">
        <v>34</v>
      </c>
      <c r="L247" s="1131">
        <v>6</v>
      </c>
      <c r="M247" s="1131">
        <v>60</v>
      </c>
      <c r="N247" s="1131">
        <v>100</v>
      </c>
      <c r="O247" s="181" t="s">
        <v>308</v>
      </c>
      <c r="P247" s="181" t="s">
        <v>299</v>
      </c>
      <c r="Q247" s="236">
        <v>21947</v>
      </c>
      <c r="R247" s="181" t="s">
        <v>724</v>
      </c>
      <c r="S247" s="943" t="s">
        <v>753</v>
      </c>
      <c r="T247" s="210">
        <v>6</v>
      </c>
      <c r="U247" s="210">
        <v>6.6</v>
      </c>
      <c r="V247" s="210" t="s">
        <v>352</v>
      </c>
      <c r="W247" s="783" t="s">
        <v>588</v>
      </c>
      <c r="X247" s="348"/>
    </row>
    <row r="248" spans="1:24" s="349" customFormat="1" ht="116.25">
      <c r="A248" s="280"/>
      <c r="B248" s="516"/>
      <c r="C248" s="526">
        <v>107</v>
      </c>
      <c r="D248" s="594" t="s">
        <v>754</v>
      </c>
      <c r="E248" s="243">
        <v>16600</v>
      </c>
      <c r="F248" s="1221">
        <v>0</v>
      </c>
      <c r="G248" s="1224">
        <v>0</v>
      </c>
      <c r="H248" s="1224">
        <v>0</v>
      </c>
      <c r="I248" s="1224">
        <v>0</v>
      </c>
      <c r="J248" s="1131">
        <v>16600</v>
      </c>
      <c r="K248" s="1131">
        <v>210</v>
      </c>
      <c r="L248" s="1131">
        <v>40</v>
      </c>
      <c r="M248" s="1131">
        <v>0</v>
      </c>
      <c r="N248" s="1131">
        <v>250</v>
      </c>
      <c r="O248" s="181" t="s">
        <v>714</v>
      </c>
      <c r="P248" s="181" t="s">
        <v>299</v>
      </c>
      <c r="Q248" s="236">
        <v>21947</v>
      </c>
      <c r="R248" s="181" t="s">
        <v>755</v>
      </c>
      <c r="S248" s="943" t="s">
        <v>756</v>
      </c>
      <c r="T248" s="210">
        <v>6</v>
      </c>
      <c r="U248" s="210">
        <v>6.6</v>
      </c>
      <c r="V248" s="210" t="s">
        <v>352</v>
      </c>
      <c r="W248" s="783" t="s">
        <v>588</v>
      </c>
      <c r="X248" s="348"/>
    </row>
    <row r="249" spans="1:24" s="349" customFormat="1" ht="139.5">
      <c r="A249" s="280"/>
      <c r="B249" s="516"/>
      <c r="C249" s="526">
        <v>108</v>
      </c>
      <c r="D249" s="594" t="s">
        <v>759</v>
      </c>
      <c r="E249" s="243">
        <v>450000</v>
      </c>
      <c r="F249" s="1224">
        <v>0</v>
      </c>
      <c r="G249" s="1224">
        <v>0</v>
      </c>
      <c r="H249" s="1224">
        <v>0</v>
      </c>
      <c r="I249" s="1224">
        <v>0</v>
      </c>
      <c r="J249" s="1131">
        <v>450000</v>
      </c>
      <c r="K249" s="1131">
        <v>45</v>
      </c>
      <c r="L249" s="1131">
        <v>25</v>
      </c>
      <c r="M249" s="1131">
        <v>0</v>
      </c>
      <c r="N249" s="1131">
        <v>70</v>
      </c>
      <c r="O249" s="181" t="s">
        <v>428</v>
      </c>
      <c r="P249" s="181" t="s">
        <v>303</v>
      </c>
      <c r="Q249" s="236">
        <v>21916</v>
      </c>
      <c r="R249" s="181" t="s">
        <v>727</v>
      </c>
      <c r="S249" s="943" t="s">
        <v>728</v>
      </c>
      <c r="T249" s="210">
        <v>6</v>
      </c>
      <c r="U249" s="210">
        <v>6.6</v>
      </c>
      <c r="V249" s="210" t="s">
        <v>352</v>
      </c>
      <c r="W249" s="446" t="s">
        <v>588</v>
      </c>
      <c r="X249" s="348"/>
    </row>
    <row r="250" spans="1:24" s="349" customFormat="1" ht="46.5">
      <c r="A250" s="465"/>
      <c r="B250" s="590"/>
      <c r="C250" s="575">
        <v>109</v>
      </c>
      <c r="D250" s="607" t="s">
        <v>760</v>
      </c>
      <c r="E250" s="1219">
        <v>0</v>
      </c>
      <c r="F250" s="1223">
        <v>0</v>
      </c>
      <c r="G250" s="1225">
        <v>33000</v>
      </c>
      <c r="H250" s="1223">
        <v>0</v>
      </c>
      <c r="I250" s="1223">
        <v>0</v>
      </c>
      <c r="J250" s="1225">
        <v>33000</v>
      </c>
      <c r="K250" s="1341"/>
      <c r="L250" s="1341"/>
      <c r="M250" s="1341"/>
      <c r="N250" s="1341"/>
      <c r="O250" s="675"/>
      <c r="P250" s="675"/>
      <c r="Q250" s="251"/>
      <c r="R250" s="380" t="s">
        <v>663</v>
      </c>
      <c r="S250" s="252" t="s">
        <v>664</v>
      </c>
      <c r="T250" s="453">
        <v>6</v>
      </c>
      <c r="U250" s="453">
        <v>6.6</v>
      </c>
      <c r="V250" s="453" t="s">
        <v>352</v>
      </c>
      <c r="W250" s="898" t="s">
        <v>588</v>
      </c>
      <c r="X250" s="348"/>
    </row>
    <row r="251" spans="1:24" s="349" customFormat="1" ht="99.75" customHeight="1">
      <c r="A251" s="466"/>
      <c r="B251" s="428"/>
      <c r="C251" s="576"/>
      <c r="D251" s="1598" t="s">
        <v>2814</v>
      </c>
      <c r="E251" s="1219">
        <v>0</v>
      </c>
      <c r="F251" s="1219">
        <v>0</v>
      </c>
      <c r="G251" s="1289">
        <v>4900</v>
      </c>
      <c r="H251" s="1219">
        <v>0</v>
      </c>
      <c r="I251" s="1219">
        <v>0</v>
      </c>
      <c r="J251" s="1288">
        <v>4900</v>
      </c>
      <c r="K251" s="1289">
        <v>120</v>
      </c>
      <c r="L251" s="1289">
        <v>0</v>
      </c>
      <c r="M251" s="1289">
        <v>0</v>
      </c>
      <c r="N251" s="1289">
        <v>120</v>
      </c>
      <c r="O251" s="376" t="s">
        <v>308</v>
      </c>
      <c r="P251" s="376" t="s">
        <v>299</v>
      </c>
      <c r="Q251" s="160">
        <v>21916</v>
      </c>
      <c r="R251" s="376" t="s">
        <v>761</v>
      </c>
      <c r="S251" s="161" t="s">
        <v>762</v>
      </c>
      <c r="T251" s="183">
        <v>6</v>
      </c>
      <c r="U251" s="183">
        <v>6.6</v>
      </c>
      <c r="V251" s="183" t="s">
        <v>352</v>
      </c>
      <c r="W251" s="899" t="s">
        <v>588</v>
      </c>
      <c r="X251" s="348"/>
    </row>
    <row r="252" spans="1:24" s="349" customFormat="1" ht="99.75" customHeight="1">
      <c r="A252" s="1599"/>
      <c r="B252" s="1600"/>
      <c r="C252" s="1601"/>
      <c r="D252" s="1598" t="s">
        <v>2815</v>
      </c>
      <c r="E252" s="1219">
        <v>0</v>
      </c>
      <c r="F252" s="1219">
        <v>0</v>
      </c>
      <c r="G252" s="1289">
        <v>5300</v>
      </c>
      <c r="H252" s="1219">
        <v>0</v>
      </c>
      <c r="I252" s="1219">
        <v>0</v>
      </c>
      <c r="J252" s="1288">
        <v>5300</v>
      </c>
      <c r="K252" s="1289">
        <v>100</v>
      </c>
      <c r="L252" s="1289">
        <v>0</v>
      </c>
      <c r="M252" s="1289">
        <v>0</v>
      </c>
      <c r="N252" s="1289">
        <v>100</v>
      </c>
      <c r="O252" s="376" t="s">
        <v>308</v>
      </c>
      <c r="P252" s="376" t="s">
        <v>299</v>
      </c>
      <c r="Q252" s="160">
        <v>21976</v>
      </c>
      <c r="R252" s="376" t="s">
        <v>763</v>
      </c>
      <c r="S252" s="161">
        <v>807107532</v>
      </c>
      <c r="T252" s="183">
        <v>6</v>
      </c>
      <c r="U252" s="183">
        <v>6.6</v>
      </c>
      <c r="V252" s="183" t="s">
        <v>352</v>
      </c>
      <c r="W252" s="899" t="s">
        <v>588</v>
      </c>
      <c r="X252" s="348"/>
    </row>
    <row r="253" spans="1:24" s="349" customFormat="1" ht="99.75" customHeight="1">
      <c r="A253" s="466"/>
      <c r="B253" s="428"/>
      <c r="C253" s="576"/>
      <c r="D253" s="1598" t="s">
        <v>3218</v>
      </c>
      <c r="E253" s="1219">
        <v>0</v>
      </c>
      <c r="F253" s="1219">
        <v>0</v>
      </c>
      <c r="G253" s="1289">
        <v>9300</v>
      </c>
      <c r="H253" s="1219">
        <v>0</v>
      </c>
      <c r="I253" s="1219">
        <v>0</v>
      </c>
      <c r="J253" s="1288">
        <v>9300</v>
      </c>
      <c r="K253" s="1289">
        <v>60</v>
      </c>
      <c r="L253" s="1289">
        <v>0</v>
      </c>
      <c r="M253" s="1289">
        <v>0</v>
      </c>
      <c r="N253" s="1289">
        <v>60</v>
      </c>
      <c r="O253" s="376" t="s">
        <v>308</v>
      </c>
      <c r="P253" s="376" t="s">
        <v>299</v>
      </c>
      <c r="Q253" s="160">
        <v>21976</v>
      </c>
      <c r="R253" s="376" t="s">
        <v>764</v>
      </c>
      <c r="S253" s="161" t="s">
        <v>765</v>
      </c>
      <c r="T253" s="183">
        <v>6</v>
      </c>
      <c r="U253" s="183">
        <v>6.6</v>
      </c>
      <c r="V253" s="183" t="s">
        <v>352</v>
      </c>
      <c r="W253" s="899" t="s">
        <v>588</v>
      </c>
      <c r="X253" s="348"/>
    </row>
    <row r="254" spans="1:24" s="349" customFormat="1" ht="99.75" customHeight="1">
      <c r="A254" s="466"/>
      <c r="B254" s="428"/>
      <c r="C254" s="576"/>
      <c r="D254" s="1598" t="s">
        <v>2816</v>
      </c>
      <c r="E254" s="1219">
        <v>0</v>
      </c>
      <c r="F254" s="1219">
        <v>0</v>
      </c>
      <c r="G254" s="1289">
        <v>4200</v>
      </c>
      <c r="H254" s="1219">
        <v>0</v>
      </c>
      <c r="I254" s="1219">
        <v>0</v>
      </c>
      <c r="J254" s="1288">
        <v>4200</v>
      </c>
      <c r="K254" s="1289">
        <v>40</v>
      </c>
      <c r="L254" s="1289">
        <v>0</v>
      </c>
      <c r="M254" s="1289">
        <v>0</v>
      </c>
      <c r="N254" s="1289">
        <v>40</v>
      </c>
      <c r="O254" s="376" t="s">
        <v>308</v>
      </c>
      <c r="P254" s="376" t="s">
        <v>299</v>
      </c>
      <c r="Q254" s="160">
        <v>22068</v>
      </c>
      <c r="R254" s="376" t="s">
        <v>766</v>
      </c>
      <c r="S254" s="161" t="s">
        <v>767</v>
      </c>
      <c r="T254" s="183">
        <v>6</v>
      </c>
      <c r="U254" s="183">
        <v>6.6</v>
      </c>
      <c r="V254" s="183" t="s">
        <v>352</v>
      </c>
      <c r="W254" s="899" t="s">
        <v>588</v>
      </c>
      <c r="X254" s="348"/>
    </row>
    <row r="255" spans="1:24" s="349" customFormat="1" ht="99.75" customHeight="1">
      <c r="A255" s="467"/>
      <c r="B255" s="577"/>
      <c r="C255" s="578"/>
      <c r="D255" s="1602" t="s">
        <v>2817</v>
      </c>
      <c r="E255" s="1226">
        <v>0</v>
      </c>
      <c r="F255" s="1226">
        <v>0</v>
      </c>
      <c r="G255" s="1546">
        <v>9300</v>
      </c>
      <c r="H255" s="1226">
        <v>0</v>
      </c>
      <c r="I255" s="1226">
        <v>0</v>
      </c>
      <c r="J255" s="1603">
        <v>9300</v>
      </c>
      <c r="K255" s="1546">
        <v>73</v>
      </c>
      <c r="L255" s="1604">
        <v>0</v>
      </c>
      <c r="M255" s="1604">
        <v>0</v>
      </c>
      <c r="N255" s="1546">
        <v>73</v>
      </c>
      <c r="O255" s="382" t="s">
        <v>308</v>
      </c>
      <c r="P255" s="382" t="s">
        <v>299</v>
      </c>
      <c r="Q255" s="1605">
        <v>22007</v>
      </c>
      <c r="R255" s="382" t="s">
        <v>768</v>
      </c>
      <c r="S255" s="1606" t="s">
        <v>640</v>
      </c>
      <c r="T255" s="420">
        <v>6</v>
      </c>
      <c r="U255" s="420">
        <v>6.6</v>
      </c>
      <c r="V255" s="420" t="s">
        <v>352</v>
      </c>
      <c r="W255" s="900" t="s">
        <v>588</v>
      </c>
      <c r="X255" s="348"/>
    </row>
    <row r="256" spans="1:24" s="349" customFormat="1" ht="116.25">
      <c r="A256" s="280"/>
      <c r="B256" s="516"/>
      <c r="C256" s="524">
        <v>110</v>
      </c>
      <c r="D256" s="608" t="s">
        <v>865</v>
      </c>
      <c r="E256" s="1316">
        <v>0</v>
      </c>
      <c r="F256" s="1308">
        <v>320000</v>
      </c>
      <c r="G256" s="1316">
        <v>0</v>
      </c>
      <c r="H256" s="1316">
        <v>0</v>
      </c>
      <c r="I256" s="1316">
        <v>0</v>
      </c>
      <c r="J256" s="1066">
        <f t="shared" ref="J256:J297" si="15">SUM(E256:I256)</f>
        <v>320000</v>
      </c>
      <c r="K256" s="1342" t="s">
        <v>150</v>
      </c>
      <c r="L256" s="1036">
        <v>500</v>
      </c>
      <c r="M256" s="1325" t="s">
        <v>150</v>
      </c>
      <c r="N256" s="1326">
        <v>500</v>
      </c>
      <c r="O256" s="372" t="s">
        <v>714</v>
      </c>
      <c r="P256" s="372" t="s">
        <v>299</v>
      </c>
      <c r="Q256" s="209" t="s">
        <v>782</v>
      </c>
      <c r="R256" s="146" t="s">
        <v>866</v>
      </c>
      <c r="S256" s="210" t="s">
        <v>867</v>
      </c>
      <c r="T256" s="210">
        <v>6</v>
      </c>
      <c r="U256" s="210">
        <v>6.6</v>
      </c>
      <c r="V256" s="210" t="s">
        <v>352</v>
      </c>
      <c r="W256" s="146" t="s">
        <v>774</v>
      </c>
      <c r="X256" s="348"/>
    </row>
    <row r="257" spans="1:24" s="349" customFormat="1" ht="139.5">
      <c r="A257" s="280"/>
      <c r="B257" s="516"/>
      <c r="C257" s="524">
        <v>111</v>
      </c>
      <c r="D257" s="608" t="s">
        <v>868</v>
      </c>
      <c r="E257" s="1224">
        <v>0</v>
      </c>
      <c r="F257" s="1138">
        <v>513000</v>
      </c>
      <c r="G257" s="1224">
        <v>0</v>
      </c>
      <c r="H257" s="1224">
        <v>0</v>
      </c>
      <c r="I257" s="1224">
        <v>0</v>
      </c>
      <c r="J257" s="338">
        <f>SUM(E257:I257)</f>
        <v>513000</v>
      </c>
      <c r="K257" s="1036">
        <v>300</v>
      </c>
      <c r="L257" s="1036">
        <v>50</v>
      </c>
      <c r="M257" s="230">
        <v>100</v>
      </c>
      <c r="N257" s="230">
        <v>450</v>
      </c>
      <c r="O257" s="1032" t="s">
        <v>428</v>
      </c>
      <c r="P257" s="1032" t="s">
        <v>775</v>
      </c>
      <c r="Q257" s="209" t="s">
        <v>782</v>
      </c>
      <c r="R257" s="146" t="s">
        <v>819</v>
      </c>
      <c r="S257" s="210" t="s">
        <v>796</v>
      </c>
      <c r="T257" s="210">
        <v>6</v>
      </c>
      <c r="U257" s="210">
        <v>6.6</v>
      </c>
      <c r="V257" s="210" t="s">
        <v>352</v>
      </c>
      <c r="W257" s="146" t="s">
        <v>774</v>
      </c>
      <c r="X257" s="348"/>
    </row>
    <row r="258" spans="1:24" s="488" customFormat="1" ht="116.25">
      <c r="A258" s="235"/>
      <c r="B258" s="513"/>
      <c r="C258" s="524">
        <v>112</v>
      </c>
      <c r="D258" s="536" t="s">
        <v>2178</v>
      </c>
      <c r="E258" s="1160" t="s">
        <v>307</v>
      </c>
      <c r="F258" s="338">
        <v>250000</v>
      </c>
      <c r="G258" s="1160" t="s">
        <v>307</v>
      </c>
      <c r="H258" s="1160" t="s">
        <v>307</v>
      </c>
      <c r="I258" s="1160" t="s">
        <v>307</v>
      </c>
      <c r="J258" s="1036">
        <v>250000</v>
      </c>
      <c r="K258" s="227">
        <v>150</v>
      </c>
      <c r="L258" s="227">
        <v>140</v>
      </c>
      <c r="M258" s="227">
        <v>210</v>
      </c>
      <c r="N258" s="227">
        <v>500</v>
      </c>
      <c r="O258" s="284" t="s">
        <v>714</v>
      </c>
      <c r="P258" s="284" t="s">
        <v>299</v>
      </c>
      <c r="Q258" s="207">
        <v>21916</v>
      </c>
      <c r="R258" s="189" t="s">
        <v>2170</v>
      </c>
      <c r="S258" s="218" t="s">
        <v>2171</v>
      </c>
      <c r="T258" s="271">
        <v>15</v>
      </c>
      <c r="U258" s="271">
        <v>15.3</v>
      </c>
      <c r="V258" s="271" t="s">
        <v>413</v>
      </c>
      <c r="W258" s="189" t="s">
        <v>2934</v>
      </c>
    </row>
    <row r="259" spans="1:24" s="349" customFormat="1" ht="93">
      <c r="A259" s="280"/>
      <c r="B259" s="516"/>
      <c r="C259" s="524">
        <v>113</v>
      </c>
      <c r="D259" s="180" t="s">
        <v>3068</v>
      </c>
      <c r="E259" s="1223">
        <v>0</v>
      </c>
      <c r="F259" s="245">
        <v>35000</v>
      </c>
      <c r="G259" s="1224">
        <v>0</v>
      </c>
      <c r="H259" s="1224">
        <v>0</v>
      </c>
      <c r="I259" s="1224">
        <v>0</v>
      </c>
      <c r="J259" s="338">
        <f t="shared" si="15"/>
        <v>35000</v>
      </c>
      <c r="K259" s="226">
        <v>60</v>
      </c>
      <c r="L259" s="226">
        <v>10</v>
      </c>
      <c r="M259" s="226">
        <v>29</v>
      </c>
      <c r="N259" s="227">
        <v>99</v>
      </c>
      <c r="O259" s="372" t="s">
        <v>308</v>
      </c>
      <c r="P259" s="372" t="s">
        <v>299</v>
      </c>
      <c r="Q259" s="240" t="s">
        <v>869</v>
      </c>
      <c r="R259" s="146" t="s">
        <v>870</v>
      </c>
      <c r="S259" s="210" t="s">
        <v>871</v>
      </c>
      <c r="T259" s="210">
        <v>6</v>
      </c>
      <c r="U259" s="210">
        <v>6.6</v>
      </c>
      <c r="V259" s="210" t="s">
        <v>352</v>
      </c>
      <c r="W259" s="146" t="s">
        <v>774</v>
      </c>
      <c r="X259" s="348"/>
    </row>
    <row r="260" spans="1:24" s="349" customFormat="1">
      <c r="A260" s="465"/>
      <c r="B260" s="590"/>
      <c r="C260" s="609">
        <v>114</v>
      </c>
      <c r="D260" s="598" t="s">
        <v>872</v>
      </c>
      <c r="E260" s="1223">
        <v>0</v>
      </c>
      <c r="F260" s="1234">
        <v>300000</v>
      </c>
      <c r="G260" s="1223">
        <v>0</v>
      </c>
      <c r="H260" s="1223">
        <v>0</v>
      </c>
      <c r="I260" s="1223">
        <v>0</v>
      </c>
      <c r="J260" s="1044">
        <f t="shared" si="15"/>
        <v>300000</v>
      </c>
      <c r="K260" s="1239"/>
      <c r="L260" s="1239"/>
      <c r="M260" s="1239"/>
      <c r="N260" s="1068"/>
      <c r="O260" s="820"/>
      <c r="P260" s="820"/>
      <c r="Q260" s="821"/>
      <c r="R260" s="732"/>
      <c r="S260" s="677"/>
      <c r="T260" s="453">
        <v>6</v>
      </c>
      <c r="U260" s="453">
        <v>6.6</v>
      </c>
      <c r="V260" s="453" t="s">
        <v>352</v>
      </c>
      <c r="W260" s="436" t="s">
        <v>774</v>
      </c>
      <c r="X260" s="348"/>
    </row>
    <row r="261" spans="1:24" s="669" customFormat="1" ht="143.1" customHeight="1">
      <c r="A261" s="794"/>
      <c r="B261" s="786"/>
      <c r="C261" s="1607"/>
      <c r="D261" s="1535" t="s">
        <v>2755</v>
      </c>
      <c r="E261" s="1219">
        <v>0</v>
      </c>
      <c r="F261" s="1472">
        <v>96000</v>
      </c>
      <c r="G261" s="1219">
        <v>0</v>
      </c>
      <c r="H261" s="1219">
        <v>0</v>
      </c>
      <c r="I261" s="1219">
        <v>0</v>
      </c>
      <c r="J261" s="1194">
        <f t="shared" si="15"/>
        <v>96000</v>
      </c>
      <c r="K261" s="1403">
        <v>80</v>
      </c>
      <c r="L261" s="1403">
        <v>16</v>
      </c>
      <c r="M261" s="1403">
        <v>4</v>
      </c>
      <c r="N261" s="1473">
        <v>100</v>
      </c>
      <c r="O261" s="1608" t="s">
        <v>3044</v>
      </c>
      <c r="P261" s="1608" t="s">
        <v>299</v>
      </c>
      <c r="Q261" s="160">
        <v>21824</v>
      </c>
      <c r="R261" s="1463" t="s">
        <v>856</v>
      </c>
      <c r="S261" s="1475" t="s">
        <v>857</v>
      </c>
      <c r="T261" s="183">
        <v>6</v>
      </c>
      <c r="U261" s="183">
        <v>6.6</v>
      </c>
      <c r="V261" s="183" t="s">
        <v>352</v>
      </c>
      <c r="W261" s="788" t="s">
        <v>774</v>
      </c>
      <c r="X261" s="668"/>
    </row>
    <row r="262" spans="1:24" s="669" customFormat="1" ht="143.1" customHeight="1">
      <c r="A262" s="794"/>
      <c r="B262" s="786"/>
      <c r="C262" s="615"/>
      <c r="D262" s="1535" t="s">
        <v>2756</v>
      </c>
      <c r="E262" s="1219">
        <v>0</v>
      </c>
      <c r="F262" s="1472">
        <v>110000</v>
      </c>
      <c r="G262" s="1219">
        <v>0</v>
      </c>
      <c r="H262" s="1219">
        <v>0</v>
      </c>
      <c r="I262" s="1219">
        <v>0</v>
      </c>
      <c r="J262" s="1194">
        <f t="shared" si="15"/>
        <v>110000</v>
      </c>
      <c r="K262" s="1403">
        <v>80</v>
      </c>
      <c r="L262" s="1403">
        <v>16</v>
      </c>
      <c r="M262" s="1403">
        <v>4</v>
      </c>
      <c r="N262" s="1473">
        <v>100</v>
      </c>
      <c r="O262" s="1608" t="s">
        <v>3042</v>
      </c>
      <c r="P262" s="1608" t="s">
        <v>299</v>
      </c>
      <c r="Q262" s="160">
        <v>21976</v>
      </c>
      <c r="R262" s="1463" t="s">
        <v>856</v>
      </c>
      <c r="S262" s="1475" t="s">
        <v>857</v>
      </c>
      <c r="T262" s="183">
        <v>6</v>
      </c>
      <c r="U262" s="183">
        <v>6.6</v>
      </c>
      <c r="V262" s="183" t="s">
        <v>352</v>
      </c>
      <c r="W262" s="788" t="s">
        <v>774</v>
      </c>
      <c r="X262" s="668"/>
    </row>
    <row r="263" spans="1:24" s="669" customFormat="1" ht="143.1" customHeight="1">
      <c r="A263" s="796"/>
      <c r="B263" s="789"/>
      <c r="C263" s="616"/>
      <c r="D263" s="1539" t="s">
        <v>2757</v>
      </c>
      <c r="E263" s="1226">
        <v>0</v>
      </c>
      <c r="F263" s="1480">
        <v>94000</v>
      </c>
      <c r="G263" s="1226">
        <v>0</v>
      </c>
      <c r="H263" s="1226">
        <v>0</v>
      </c>
      <c r="I263" s="1226">
        <v>0</v>
      </c>
      <c r="J263" s="1195">
        <f t="shared" si="15"/>
        <v>94000</v>
      </c>
      <c r="K263" s="1406">
        <v>80</v>
      </c>
      <c r="L263" s="1406">
        <v>16</v>
      </c>
      <c r="M263" s="1406">
        <v>4</v>
      </c>
      <c r="N263" s="1481">
        <v>100</v>
      </c>
      <c r="O263" s="1609" t="s">
        <v>3043</v>
      </c>
      <c r="P263" s="1609" t="s">
        <v>299</v>
      </c>
      <c r="Q263" s="160">
        <v>22037</v>
      </c>
      <c r="R263" s="1468" t="s">
        <v>856</v>
      </c>
      <c r="S263" s="1482" t="s">
        <v>857</v>
      </c>
      <c r="T263" s="420">
        <v>6</v>
      </c>
      <c r="U263" s="420">
        <v>6.6</v>
      </c>
      <c r="V263" s="420" t="s">
        <v>352</v>
      </c>
      <c r="W263" s="792" t="s">
        <v>774</v>
      </c>
      <c r="X263" s="668"/>
    </row>
    <row r="264" spans="1:24" s="349" customFormat="1" ht="127.5" customHeight="1">
      <c r="A264" s="280"/>
      <c r="B264" s="516"/>
      <c r="C264" s="524">
        <v>115</v>
      </c>
      <c r="D264" s="180" t="s">
        <v>873</v>
      </c>
      <c r="E264" s="1226">
        <v>0</v>
      </c>
      <c r="F264" s="245">
        <v>40000</v>
      </c>
      <c r="G264" s="1226">
        <v>0</v>
      </c>
      <c r="H264" s="1226">
        <v>0</v>
      </c>
      <c r="I264" s="1226">
        <v>0</v>
      </c>
      <c r="J264" s="338">
        <f t="shared" si="15"/>
        <v>40000</v>
      </c>
      <c r="K264" s="226">
        <v>62</v>
      </c>
      <c r="L264" s="1325">
        <v>10</v>
      </c>
      <c r="M264" s="1325">
        <v>4</v>
      </c>
      <c r="N264" s="227">
        <v>76</v>
      </c>
      <c r="O264" s="1032" t="s">
        <v>308</v>
      </c>
      <c r="P264" s="1032" t="s">
        <v>299</v>
      </c>
      <c r="Q264" s="220" t="s">
        <v>874</v>
      </c>
      <c r="R264" s="146" t="s">
        <v>875</v>
      </c>
      <c r="S264" s="210" t="s">
        <v>876</v>
      </c>
      <c r="T264" s="210">
        <v>6</v>
      </c>
      <c r="U264" s="210">
        <v>6.6</v>
      </c>
      <c r="V264" s="210" t="s">
        <v>352</v>
      </c>
      <c r="W264" s="146" t="s">
        <v>774</v>
      </c>
      <c r="X264" s="348"/>
    </row>
    <row r="265" spans="1:24" s="349" customFormat="1" ht="125.25" customHeight="1">
      <c r="A265" s="280"/>
      <c r="B265" s="516"/>
      <c r="C265" s="524">
        <v>116</v>
      </c>
      <c r="D265" s="180" t="s">
        <v>877</v>
      </c>
      <c r="E265" s="1226">
        <v>0</v>
      </c>
      <c r="F265" s="245">
        <v>100000</v>
      </c>
      <c r="G265" s="1226">
        <v>0</v>
      </c>
      <c r="H265" s="1226">
        <v>0</v>
      </c>
      <c r="I265" s="1226">
        <v>0</v>
      </c>
      <c r="J265" s="338">
        <f t="shared" si="15"/>
        <v>100000</v>
      </c>
      <c r="K265" s="226">
        <v>42</v>
      </c>
      <c r="L265" s="1325">
        <v>5</v>
      </c>
      <c r="M265" s="1325">
        <v>3</v>
      </c>
      <c r="N265" s="227">
        <v>50</v>
      </c>
      <c r="O265" s="1032" t="s">
        <v>308</v>
      </c>
      <c r="P265" s="1032" t="s">
        <v>299</v>
      </c>
      <c r="Q265" s="220" t="s">
        <v>786</v>
      </c>
      <c r="R265" s="146" t="s">
        <v>875</v>
      </c>
      <c r="S265" s="210" t="s">
        <v>876</v>
      </c>
      <c r="T265" s="210">
        <v>6</v>
      </c>
      <c r="U265" s="210">
        <v>6.6</v>
      </c>
      <c r="V265" s="210" t="s">
        <v>352</v>
      </c>
      <c r="W265" s="146" t="s">
        <v>774</v>
      </c>
      <c r="X265" s="348"/>
    </row>
    <row r="266" spans="1:24" s="349" customFormat="1" ht="117.75" customHeight="1">
      <c r="A266" s="280"/>
      <c r="B266" s="516"/>
      <c r="C266" s="524">
        <v>117</v>
      </c>
      <c r="D266" s="180" t="s">
        <v>878</v>
      </c>
      <c r="E266" s="1226">
        <v>0</v>
      </c>
      <c r="F266" s="245">
        <v>20000</v>
      </c>
      <c r="G266" s="1226">
        <v>0</v>
      </c>
      <c r="H266" s="1226">
        <v>0</v>
      </c>
      <c r="I266" s="1226">
        <v>0</v>
      </c>
      <c r="J266" s="338">
        <f t="shared" si="15"/>
        <v>20000</v>
      </c>
      <c r="K266" s="226">
        <v>50</v>
      </c>
      <c r="L266" s="1325">
        <v>19</v>
      </c>
      <c r="M266" s="1325">
        <v>1</v>
      </c>
      <c r="N266" s="227">
        <v>70</v>
      </c>
      <c r="O266" s="1032" t="s">
        <v>308</v>
      </c>
      <c r="P266" s="1032" t="s">
        <v>299</v>
      </c>
      <c r="Q266" s="220" t="s">
        <v>782</v>
      </c>
      <c r="R266" s="146" t="s">
        <v>879</v>
      </c>
      <c r="S266" s="210" t="s">
        <v>880</v>
      </c>
      <c r="T266" s="210">
        <v>6</v>
      </c>
      <c r="U266" s="210">
        <v>6.6</v>
      </c>
      <c r="V266" s="210" t="s">
        <v>352</v>
      </c>
      <c r="W266" s="146" t="s">
        <v>774</v>
      </c>
      <c r="X266" s="348"/>
    </row>
    <row r="267" spans="1:24" s="349" customFormat="1" ht="165.75" customHeight="1">
      <c r="A267" s="280"/>
      <c r="B267" s="516"/>
      <c r="C267" s="524">
        <v>118</v>
      </c>
      <c r="D267" s="125" t="s">
        <v>881</v>
      </c>
      <c r="E267" s="1226">
        <v>0</v>
      </c>
      <c r="F267" s="245">
        <v>100000</v>
      </c>
      <c r="G267" s="1226">
        <v>0</v>
      </c>
      <c r="H267" s="1226">
        <v>0</v>
      </c>
      <c r="I267" s="1226">
        <v>0</v>
      </c>
      <c r="J267" s="338">
        <f t="shared" si="15"/>
        <v>100000</v>
      </c>
      <c r="K267" s="227">
        <v>17</v>
      </c>
      <c r="L267" s="226">
        <v>3</v>
      </c>
      <c r="M267" s="1325" t="s">
        <v>150</v>
      </c>
      <c r="N267" s="227">
        <v>20</v>
      </c>
      <c r="O267" s="372" t="s">
        <v>428</v>
      </c>
      <c r="P267" s="372" t="s">
        <v>775</v>
      </c>
      <c r="Q267" s="219" t="s">
        <v>2957</v>
      </c>
      <c r="R267" s="146" t="s">
        <v>798</v>
      </c>
      <c r="S267" s="210" t="s">
        <v>799</v>
      </c>
      <c r="T267" s="210">
        <v>6</v>
      </c>
      <c r="U267" s="210">
        <v>6.6</v>
      </c>
      <c r="V267" s="210" t="s">
        <v>352</v>
      </c>
      <c r="W267" s="146" t="s">
        <v>774</v>
      </c>
      <c r="X267" s="348"/>
    </row>
    <row r="268" spans="1:24" s="349" customFormat="1" ht="117.75" customHeight="1">
      <c r="A268" s="280"/>
      <c r="B268" s="516"/>
      <c r="C268" s="524">
        <v>119</v>
      </c>
      <c r="D268" s="125" t="s">
        <v>882</v>
      </c>
      <c r="E268" s="1226">
        <v>0</v>
      </c>
      <c r="F268" s="245">
        <v>30000</v>
      </c>
      <c r="G268" s="1226">
        <v>0</v>
      </c>
      <c r="H268" s="1226">
        <v>0</v>
      </c>
      <c r="I268" s="1226">
        <v>0</v>
      </c>
      <c r="J268" s="338">
        <f t="shared" si="15"/>
        <v>30000</v>
      </c>
      <c r="K268" s="227">
        <v>19</v>
      </c>
      <c r="L268" s="226">
        <v>6</v>
      </c>
      <c r="M268" s="1325">
        <v>3</v>
      </c>
      <c r="N268" s="227">
        <v>28</v>
      </c>
      <c r="O268" s="372" t="s">
        <v>308</v>
      </c>
      <c r="P268" s="372" t="s">
        <v>299</v>
      </c>
      <c r="Q268" s="295" t="s">
        <v>874</v>
      </c>
      <c r="R268" s="146" t="s">
        <v>809</v>
      </c>
      <c r="S268" s="210" t="s">
        <v>810</v>
      </c>
      <c r="T268" s="210">
        <v>6</v>
      </c>
      <c r="U268" s="210">
        <v>6.6</v>
      </c>
      <c r="V268" s="210" t="s">
        <v>352</v>
      </c>
      <c r="W268" s="146" t="s">
        <v>774</v>
      </c>
      <c r="X268" s="348"/>
    </row>
    <row r="269" spans="1:24" s="349" customFormat="1" ht="120" customHeight="1">
      <c r="A269" s="280"/>
      <c r="B269" s="516"/>
      <c r="C269" s="524">
        <v>120</v>
      </c>
      <c r="D269" s="125" t="s">
        <v>883</v>
      </c>
      <c r="E269" s="1226">
        <v>0</v>
      </c>
      <c r="F269" s="245">
        <v>25000</v>
      </c>
      <c r="G269" s="1226">
        <v>0</v>
      </c>
      <c r="H269" s="1226">
        <v>0</v>
      </c>
      <c r="I269" s="1226">
        <v>0</v>
      </c>
      <c r="J269" s="338">
        <f t="shared" si="15"/>
        <v>25000</v>
      </c>
      <c r="K269" s="227">
        <v>20</v>
      </c>
      <c r="L269" s="226">
        <v>8</v>
      </c>
      <c r="M269" s="1325">
        <v>1</v>
      </c>
      <c r="N269" s="227">
        <v>29</v>
      </c>
      <c r="O269" s="372" t="s">
        <v>308</v>
      </c>
      <c r="P269" s="372" t="s">
        <v>299</v>
      </c>
      <c r="Q269" s="1033" t="s">
        <v>802</v>
      </c>
      <c r="R269" s="149" t="s">
        <v>884</v>
      </c>
      <c r="S269" s="231" t="s">
        <v>885</v>
      </c>
      <c r="T269" s="210">
        <v>6</v>
      </c>
      <c r="U269" s="210">
        <v>6.6</v>
      </c>
      <c r="V269" s="210" t="s">
        <v>352</v>
      </c>
      <c r="W269" s="146" t="s">
        <v>774</v>
      </c>
      <c r="X269" s="348"/>
    </row>
    <row r="270" spans="1:24" s="348" customFormat="1" ht="140.25" customHeight="1">
      <c r="A270" s="218"/>
      <c r="B270" s="516"/>
      <c r="C270" s="524">
        <v>121</v>
      </c>
      <c r="D270" s="826" t="s">
        <v>2758</v>
      </c>
      <c r="E270" s="1226">
        <v>0</v>
      </c>
      <c r="F270" s="827">
        <v>200000</v>
      </c>
      <c r="G270" s="1226">
        <v>0</v>
      </c>
      <c r="H270" s="1226">
        <v>0</v>
      </c>
      <c r="I270" s="1226">
        <v>0</v>
      </c>
      <c r="J270" s="1056">
        <f t="shared" si="15"/>
        <v>200000</v>
      </c>
      <c r="K270" s="1050">
        <v>30</v>
      </c>
      <c r="L270" s="1050">
        <v>10</v>
      </c>
      <c r="M270" s="1050">
        <v>120</v>
      </c>
      <c r="N270" s="1051">
        <f>SUM(K270:M270)</f>
        <v>160</v>
      </c>
      <c r="O270" s="1364" t="s">
        <v>714</v>
      </c>
      <c r="P270" s="1364" t="s">
        <v>299</v>
      </c>
      <c r="Q270" s="939" t="s">
        <v>773</v>
      </c>
      <c r="R270" s="107" t="s">
        <v>2759</v>
      </c>
      <c r="S270" s="133" t="s">
        <v>2760</v>
      </c>
      <c r="T270" s="210">
        <v>6</v>
      </c>
      <c r="U270" s="210">
        <v>6.6</v>
      </c>
      <c r="V270" s="210" t="s">
        <v>352</v>
      </c>
      <c r="W270" s="107" t="s">
        <v>774</v>
      </c>
    </row>
    <row r="271" spans="1:24" s="348" customFormat="1" ht="167.25" customHeight="1">
      <c r="A271" s="218"/>
      <c r="B271" s="516"/>
      <c r="C271" s="524">
        <v>122</v>
      </c>
      <c r="D271" s="618" t="s">
        <v>2761</v>
      </c>
      <c r="E271" s="1226">
        <v>0</v>
      </c>
      <c r="F271" s="828">
        <v>265000</v>
      </c>
      <c r="G271" s="1226">
        <v>0</v>
      </c>
      <c r="H271" s="1226">
        <v>0</v>
      </c>
      <c r="I271" s="1226">
        <v>0</v>
      </c>
      <c r="J271" s="1056">
        <f t="shared" si="15"/>
        <v>265000</v>
      </c>
      <c r="K271" s="1050">
        <v>80</v>
      </c>
      <c r="L271" s="1050">
        <v>18</v>
      </c>
      <c r="M271" s="1052">
        <v>102</v>
      </c>
      <c r="N271" s="1053">
        <f>SUM(K271:M271)</f>
        <v>200</v>
      </c>
      <c r="O271" s="937" t="s">
        <v>428</v>
      </c>
      <c r="P271" s="937" t="s">
        <v>775</v>
      </c>
      <c r="Q271" s="938" t="s">
        <v>776</v>
      </c>
      <c r="R271" s="107" t="s">
        <v>2762</v>
      </c>
      <c r="S271" s="133" t="s">
        <v>2763</v>
      </c>
      <c r="T271" s="210">
        <v>6</v>
      </c>
      <c r="U271" s="210">
        <v>6.6</v>
      </c>
      <c r="V271" s="210" t="s">
        <v>352</v>
      </c>
      <c r="W271" s="107" t="s">
        <v>774</v>
      </c>
    </row>
    <row r="272" spans="1:24" s="349" customFormat="1" ht="93">
      <c r="A272" s="280"/>
      <c r="B272" s="708"/>
      <c r="C272" s="602">
        <v>123</v>
      </c>
      <c r="D272" s="676" t="s">
        <v>886</v>
      </c>
      <c r="E272" s="1273">
        <v>0</v>
      </c>
      <c r="F272" s="1273">
        <v>0</v>
      </c>
      <c r="G272" s="1227" t="s">
        <v>150</v>
      </c>
      <c r="H272" s="1227" t="s">
        <v>150</v>
      </c>
      <c r="I272" s="1227" t="s">
        <v>150</v>
      </c>
      <c r="J272" s="1292">
        <f t="shared" si="15"/>
        <v>0</v>
      </c>
      <c r="K272" s="1134">
        <v>170</v>
      </c>
      <c r="L272" s="1134">
        <v>20</v>
      </c>
      <c r="M272" s="1343" t="s">
        <v>150</v>
      </c>
      <c r="N272" s="1134">
        <v>190</v>
      </c>
      <c r="O272" s="146" t="s">
        <v>308</v>
      </c>
      <c r="P272" s="146" t="s">
        <v>887</v>
      </c>
      <c r="Q272" s="210" t="s">
        <v>2958</v>
      </c>
      <c r="R272" s="146" t="s">
        <v>888</v>
      </c>
      <c r="S272" s="210" t="s">
        <v>780</v>
      </c>
      <c r="T272" s="210">
        <v>6</v>
      </c>
      <c r="U272" s="210">
        <v>6.6</v>
      </c>
      <c r="V272" s="210" t="s">
        <v>352</v>
      </c>
      <c r="W272" s="146" t="s">
        <v>774</v>
      </c>
      <c r="X272" s="348" t="s">
        <v>2729</v>
      </c>
    </row>
    <row r="273" spans="1:24" s="349" customFormat="1" ht="163.5" customHeight="1">
      <c r="A273" s="280"/>
      <c r="B273" s="516"/>
      <c r="C273" s="524">
        <v>124</v>
      </c>
      <c r="D273" s="125" t="s">
        <v>1006</v>
      </c>
      <c r="E273" s="1054">
        <v>0</v>
      </c>
      <c r="F273" s="245">
        <v>200000</v>
      </c>
      <c r="G273" s="1054">
        <v>0</v>
      </c>
      <c r="H273" s="1054">
        <v>0</v>
      </c>
      <c r="I273" s="1054">
        <v>0</v>
      </c>
      <c r="J273" s="338">
        <f t="shared" si="15"/>
        <v>200000</v>
      </c>
      <c r="K273" s="226">
        <v>15</v>
      </c>
      <c r="L273" s="226">
        <v>11</v>
      </c>
      <c r="M273" s="226" t="s">
        <v>150</v>
      </c>
      <c r="N273" s="227">
        <v>26</v>
      </c>
      <c r="O273" s="284" t="s">
        <v>3069</v>
      </c>
      <c r="P273" s="284" t="s">
        <v>937</v>
      </c>
      <c r="Q273" s="228" t="s">
        <v>782</v>
      </c>
      <c r="R273" s="146" t="s">
        <v>1007</v>
      </c>
      <c r="S273" s="221" t="s">
        <v>1008</v>
      </c>
      <c r="T273" s="210">
        <v>6</v>
      </c>
      <c r="U273" s="210">
        <v>6.6</v>
      </c>
      <c r="V273" s="210" t="s">
        <v>352</v>
      </c>
      <c r="W273" s="149" t="s">
        <v>893</v>
      </c>
      <c r="X273" s="348"/>
    </row>
    <row r="274" spans="1:24" s="349" customFormat="1" ht="170.25" customHeight="1">
      <c r="A274" s="280"/>
      <c r="B274" s="516"/>
      <c r="C274" s="524">
        <v>125</v>
      </c>
      <c r="D274" s="180" t="s">
        <v>1009</v>
      </c>
      <c r="E274" s="1054">
        <v>0</v>
      </c>
      <c r="F274" s="1213">
        <v>200000</v>
      </c>
      <c r="G274" s="1054">
        <v>0</v>
      </c>
      <c r="H274" s="1054">
        <v>0</v>
      </c>
      <c r="I274" s="1054">
        <v>0</v>
      </c>
      <c r="J274" s="338">
        <f>SUM(E274:I274)</f>
        <v>200000</v>
      </c>
      <c r="K274" s="226">
        <v>100</v>
      </c>
      <c r="L274" s="226" t="s">
        <v>150</v>
      </c>
      <c r="M274" s="226" t="s">
        <v>150</v>
      </c>
      <c r="N274" s="227">
        <v>100</v>
      </c>
      <c r="O274" s="284" t="s">
        <v>1010</v>
      </c>
      <c r="P274" s="284" t="s">
        <v>937</v>
      </c>
      <c r="Q274" s="228" t="s">
        <v>782</v>
      </c>
      <c r="R274" s="146" t="s">
        <v>1007</v>
      </c>
      <c r="S274" s="221" t="s">
        <v>1008</v>
      </c>
      <c r="T274" s="210">
        <v>6</v>
      </c>
      <c r="U274" s="210">
        <v>6.6</v>
      </c>
      <c r="V274" s="210" t="s">
        <v>352</v>
      </c>
      <c r="W274" s="149" t="s">
        <v>893</v>
      </c>
      <c r="X274" s="348"/>
    </row>
    <row r="275" spans="1:24" s="349" customFormat="1" ht="139.5">
      <c r="A275" s="280"/>
      <c r="B275" s="516"/>
      <c r="C275" s="524">
        <v>126</v>
      </c>
      <c r="D275" s="496" t="s">
        <v>1011</v>
      </c>
      <c r="E275" s="270">
        <v>30000</v>
      </c>
      <c r="F275" s="1054">
        <v>0</v>
      </c>
      <c r="G275" s="1054">
        <v>0</v>
      </c>
      <c r="H275" s="1054">
        <v>0</v>
      </c>
      <c r="I275" s="1054">
        <v>0</v>
      </c>
      <c r="J275" s="338">
        <f t="shared" si="15"/>
        <v>30000</v>
      </c>
      <c r="K275" s="227">
        <v>50</v>
      </c>
      <c r="L275" s="227">
        <v>20</v>
      </c>
      <c r="M275" s="226" t="s">
        <v>150</v>
      </c>
      <c r="N275" s="227">
        <v>70</v>
      </c>
      <c r="O275" s="146" t="s">
        <v>428</v>
      </c>
      <c r="P275" s="146" t="s">
        <v>1012</v>
      </c>
      <c r="Q275" s="210" t="s">
        <v>782</v>
      </c>
      <c r="R275" s="146" t="s">
        <v>989</v>
      </c>
      <c r="S275" s="218" t="s">
        <v>907</v>
      </c>
      <c r="T275" s="210">
        <v>6</v>
      </c>
      <c r="U275" s="210">
        <v>6.6</v>
      </c>
      <c r="V275" s="210" t="s">
        <v>352</v>
      </c>
      <c r="W275" s="149" t="s">
        <v>893</v>
      </c>
      <c r="X275" s="348"/>
    </row>
    <row r="276" spans="1:24" s="349" customFormat="1" ht="139.5">
      <c r="A276" s="280"/>
      <c r="B276" s="516"/>
      <c r="C276" s="524">
        <v>127</v>
      </c>
      <c r="D276" s="496" t="s">
        <v>1013</v>
      </c>
      <c r="E276" s="270">
        <v>10000</v>
      </c>
      <c r="F276" s="1054">
        <v>0</v>
      </c>
      <c r="G276" s="1054">
        <v>0</v>
      </c>
      <c r="H276" s="1054">
        <v>0</v>
      </c>
      <c r="I276" s="1054">
        <v>0</v>
      </c>
      <c r="J276" s="338">
        <f t="shared" si="15"/>
        <v>10000</v>
      </c>
      <c r="K276" s="227">
        <v>6</v>
      </c>
      <c r="L276" s="227">
        <v>2</v>
      </c>
      <c r="M276" s="226" t="s">
        <v>150</v>
      </c>
      <c r="N276" s="227">
        <v>8</v>
      </c>
      <c r="O276" s="146" t="s">
        <v>428</v>
      </c>
      <c r="P276" s="146" t="s">
        <v>1014</v>
      </c>
      <c r="Q276" s="210" t="s">
        <v>854</v>
      </c>
      <c r="R276" s="146" t="s">
        <v>1015</v>
      </c>
      <c r="S276" s="218" t="s">
        <v>899</v>
      </c>
      <c r="T276" s="210">
        <v>6</v>
      </c>
      <c r="U276" s="210">
        <v>6.6</v>
      </c>
      <c r="V276" s="210" t="s">
        <v>352</v>
      </c>
      <c r="W276" s="149" t="s">
        <v>893</v>
      </c>
      <c r="X276" s="348"/>
    </row>
    <row r="277" spans="1:24" s="349" customFormat="1" ht="176.25" customHeight="1">
      <c r="A277" s="280"/>
      <c r="B277" s="516"/>
      <c r="C277" s="524">
        <v>128</v>
      </c>
      <c r="D277" s="496" t="s">
        <v>1016</v>
      </c>
      <c r="E277" s="270">
        <v>10000</v>
      </c>
      <c r="F277" s="1054">
        <v>0</v>
      </c>
      <c r="G277" s="1054">
        <v>0</v>
      </c>
      <c r="H277" s="1054">
        <v>0</v>
      </c>
      <c r="I277" s="1054">
        <v>0</v>
      </c>
      <c r="J277" s="338">
        <f t="shared" si="15"/>
        <v>10000</v>
      </c>
      <c r="K277" s="227">
        <v>50</v>
      </c>
      <c r="L277" s="227">
        <v>10</v>
      </c>
      <c r="M277" s="226" t="s">
        <v>150</v>
      </c>
      <c r="N277" s="227">
        <v>60</v>
      </c>
      <c r="O277" s="146" t="s">
        <v>568</v>
      </c>
      <c r="P277" s="146" t="s">
        <v>312</v>
      </c>
      <c r="Q277" s="210" t="s">
        <v>869</v>
      </c>
      <c r="R277" s="146" t="s">
        <v>1017</v>
      </c>
      <c r="S277" s="218" t="s">
        <v>1018</v>
      </c>
      <c r="T277" s="210">
        <v>6</v>
      </c>
      <c r="U277" s="210">
        <v>6.6</v>
      </c>
      <c r="V277" s="210" t="s">
        <v>352</v>
      </c>
      <c r="W277" s="149" t="s">
        <v>893</v>
      </c>
      <c r="X277" s="348"/>
    </row>
    <row r="278" spans="1:24" s="349" customFormat="1" ht="99.95" customHeight="1">
      <c r="A278" s="280"/>
      <c r="B278" s="516"/>
      <c r="C278" s="524">
        <v>129</v>
      </c>
      <c r="D278" s="120" t="s">
        <v>1019</v>
      </c>
      <c r="E278" s="245">
        <v>25000</v>
      </c>
      <c r="F278" s="1054">
        <v>0</v>
      </c>
      <c r="G278" s="1054">
        <v>0</v>
      </c>
      <c r="H278" s="1054">
        <v>0</v>
      </c>
      <c r="I278" s="1054">
        <v>0</v>
      </c>
      <c r="J278" s="338">
        <f t="shared" si="15"/>
        <v>25000</v>
      </c>
      <c r="K278" s="227">
        <v>120</v>
      </c>
      <c r="L278" s="227">
        <v>30</v>
      </c>
      <c r="M278" s="226" t="s">
        <v>150</v>
      </c>
      <c r="N278" s="227">
        <v>150</v>
      </c>
      <c r="O278" s="284" t="s">
        <v>294</v>
      </c>
      <c r="P278" s="284" t="s">
        <v>1020</v>
      </c>
      <c r="Q278" s="255" t="s">
        <v>786</v>
      </c>
      <c r="R278" s="146" t="s">
        <v>1007</v>
      </c>
      <c r="S278" s="218" t="s">
        <v>1008</v>
      </c>
      <c r="T278" s="210">
        <v>6</v>
      </c>
      <c r="U278" s="210">
        <v>6.6</v>
      </c>
      <c r="V278" s="210" t="s">
        <v>352</v>
      </c>
      <c r="W278" s="149" t="s">
        <v>893</v>
      </c>
      <c r="X278" s="348"/>
    </row>
    <row r="279" spans="1:24" s="349" customFormat="1" ht="120" customHeight="1">
      <c r="A279" s="280"/>
      <c r="B279" s="516"/>
      <c r="C279" s="524">
        <v>130</v>
      </c>
      <c r="D279" s="117" t="s">
        <v>1152</v>
      </c>
      <c r="E279" s="1054">
        <v>0</v>
      </c>
      <c r="F279" s="245">
        <v>28000</v>
      </c>
      <c r="G279" s="1054">
        <v>0</v>
      </c>
      <c r="H279" s="1054">
        <v>0</v>
      </c>
      <c r="I279" s="1054">
        <v>0</v>
      </c>
      <c r="J279" s="338">
        <f t="shared" si="15"/>
        <v>28000</v>
      </c>
      <c r="K279" s="227">
        <v>80</v>
      </c>
      <c r="L279" s="227">
        <v>10</v>
      </c>
      <c r="M279" s="226" t="s">
        <v>150</v>
      </c>
      <c r="N279" s="227">
        <v>90</v>
      </c>
      <c r="O279" s="149" t="s">
        <v>308</v>
      </c>
      <c r="P279" s="149" t="s">
        <v>299</v>
      </c>
      <c r="Q279" s="207">
        <v>22007</v>
      </c>
      <c r="R279" s="149" t="s">
        <v>1153</v>
      </c>
      <c r="S279" s="150" t="s">
        <v>1026</v>
      </c>
      <c r="T279" s="210">
        <v>6</v>
      </c>
      <c r="U279" s="210">
        <v>6.6</v>
      </c>
      <c r="V279" s="210" t="s">
        <v>352</v>
      </c>
      <c r="W279" s="362" t="s">
        <v>1024</v>
      </c>
      <c r="X279" s="348"/>
    </row>
    <row r="280" spans="1:24" s="349" customFormat="1" ht="120" customHeight="1">
      <c r="A280" s="280"/>
      <c r="B280" s="516"/>
      <c r="C280" s="524">
        <v>131</v>
      </c>
      <c r="D280" s="113" t="s">
        <v>1154</v>
      </c>
      <c r="E280" s="245">
        <v>80000</v>
      </c>
      <c r="F280" s="1054">
        <v>0</v>
      </c>
      <c r="G280" s="1054">
        <v>0</v>
      </c>
      <c r="H280" s="1054">
        <v>0</v>
      </c>
      <c r="I280" s="1054">
        <v>0</v>
      </c>
      <c r="J280" s="338">
        <f t="shared" si="15"/>
        <v>80000</v>
      </c>
      <c r="K280" s="1036">
        <v>50</v>
      </c>
      <c r="L280" s="1036">
        <v>10</v>
      </c>
      <c r="M280" s="1036">
        <v>20</v>
      </c>
      <c r="N280" s="1036">
        <v>80</v>
      </c>
      <c r="O280" s="149" t="s">
        <v>308</v>
      </c>
      <c r="P280" s="149" t="s">
        <v>299</v>
      </c>
      <c r="Q280" s="233">
        <v>21976</v>
      </c>
      <c r="R280" s="149" t="s">
        <v>1025</v>
      </c>
      <c r="S280" s="150" t="s">
        <v>1026</v>
      </c>
      <c r="T280" s="210">
        <v>6</v>
      </c>
      <c r="U280" s="210">
        <v>6.6</v>
      </c>
      <c r="V280" s="210" t="s">
        <v>352</v>
      </c>
      <c r="W280" s="362" t="s">
        <v>1024</v>
      </c>
      <c r="X280" s="348"/>
    </row>
    <row r="281" spans="1:24" s="349" customFormat="1" ht="120" customHeight="1">
      <c r="A281" s="280"/>
      <c r="B281" s="516"/>
      <c r="C281" s="524">
        <v>132</v>
      </c>
      <c r="D281" s="113" t="s">
        <v>1155</v>
      </c>
      <c r="E281" s="245">
        <v>30000</v>
      </c>
      <c r="F281" s="1054">
        <v>0</v>
      </c>
      <c r="G281" s="1054">
        <v>0</v>
      </c>
      <c r="H281" s="1054">
        <v>0</v>
      </c>
      <c r="I281" s="1054">
        <v>0</v>
      </c>
      <c r="J281" s="338">
        <f t="shared" si="15"/>
        <v>30000</v>
      </c>
      <c r="K281" s="1036">
        <v>30</v>
      </c>
      <c r="L281" s="1036">
        <v>5</v>
      </c>
      <c r="M281" s="1036">
        <v>5</v>
      </c>
      <c r="N281" s="1036">
        <v>40</v>
      </c>
      <c r="O281" s="149" t="s">
        <v>308</v>
      </c>
      <c r="P281" s="149" t="s">
        <v>299</v>
      </c>
      <c r="Q281" s="233">
        <v>21947</v>
      </c>
      <c r="R281" s="149" t="s">
        <v>1106</v>
      </c>
      <c r="S281" s="150" t="s">
        <v>1107</v>
      </c>
      <c r="T281" s="210">
        <v>6</v>
      </c>
      <c r="U281" s="210">
        <v>6.6</v>
      </c>
      <c r="V281" s="210" t="s">
        <v>352</v>
      </c>
      <c r="W281" s="362" t="s">
        <v>1024</v>
      </c>
      <c r="X281" s="348"/>
    </row>
    <row r="282" spans="1:24" s="349" customFormat="1" ht="120" customHeight="1">
      <c r="A282" s="280"/>
      <c r="B282" s="516"/>
      <c r="C282" s="524">
        <v>133</v>
      </c>
      <c r="D282" s="470" t="s">
        <v>1156</v>
      </c>
      <c r="E282" s="1054">
        <v>0</v>
      </c>
      <c r="F282" s="270">
        <v>36000</v>
      </c>
      <c r="G282" s="1054">
        <v>0</v>
      </c>
      <c r="H282" s="1054">
        <v>0</v>
      </c>
      <c r="I282" s="1054">
        <v>0</v>
      </c>
      <c r="J282" s="338">
        <f t="shared" si="15"/>
        <v>36000</v>
      </c>
      <c r="K282" s="227">
        <v>220</v>
      </c>
      <c r="L282" s="227">
        <v>10</v>
      </c>
      <c r="M282" s="227">
        <v>0</v>
      </c>
      <c r="N282" s="227">
        <v>230</v>
      </c>
      <c r="O282" s="149" t="s">
        <v>308</v>
      </c>
      <c r="P282" s="149" t="s">
        <v>299</v>
      </c>
      <c r="Q282" s="207">
        <v>22007</v>
      </c>
      <c r="R282" s="146" t="s">
        <v>1037</v>
      </c>
      <c r="S282" s="218" t="s">
        <v>1038</v>
      </c>
      <c r="T282" s="210">
        <v>6</v>
      </c>
      <c r="U282" s="210">
        <v>6.6</v>
      </c>
      <c r="V282" s="210" t="s">
        <v>352</v>
      </c>
      <c r="W282" s="362" t="s">
        <v>1024</v>
      </c>
      <c r="X282" s="348"/>
    </row>
    <row r="283" spans="1:24" s="349" customFormat="1" ht="120" customHeight="1">
      <c r="A283" s="280"/>
      <c r="B283" s="516"/>
      <c r="C283" s="524">
        <v>134</v>
      </c>
      <c r="D283" s="117" t="s">
        <v>1157</v>
      </c>
      <c r="E283" s="1054">
        <v>0</v>
      </c>
      <c r="F283" s="245">
        <v>250000</v>
      </c>
      <c r="G283" s="1054">
        <v>0</v>
      </c>
      <c r="H283" s="1054">
        <v>0</v>
      </c>
      <c r="I283" s="1054">
        <v>0</v>
      </c>
      <c r="J283" s="338">
        <f t="shared" si="15"/>
        <v>250000</v>
      </c>
      <c r="K283" s="1036">
        <v>18</v>
      </c>
      <c r="L283" s="1036">
        <v>6</v>
      </c>
      <c r="M283" s="1036">
        <v>0</v>
      </c>
      <c r="N283" s="1036">
        <v>24</v>
      </c>
      <c r="O283" s="149" t="s">
        <v>1158</v>
      </c>
      <c r="P283" s="149" t="s">
        <v>299</v>
      </c>
      <c r="Q283" s="152" t="s">
        <v>3212</v>
      </c>
      <c r="R283" s="149" t="s">
        <v>1034</v>
      </c>
      <c r="S283" s="150" t="s">
        <v>1035</v>
      </c>
      <c r="T283" s="210">
        <v>6</v>
      </c>
      <c r="U283" s="210">
        <v>6.6</v>
      </c>
      <c r="V283" s="210" t="s">
        <v>352</v>
      </c>
      <c r="W283" s="362" t="s">
        <v>1024</v>
      </c>
      <c r="X283" s="348"/>
    </row>
    <row r="284" spans="1:24" s="349" customFormat="1" ht="120" customHeight="1">
      <c r="A284" s="280"/>
      <c r="B284" s="516"/>
      <c r="C284" s="524">
        <v>135</v>
      </c>
      <c r="D284" s="117" t="s">
        <v>1159</v>
      </c>
      <c r="E284" s="1054">
        <v>0</v>
      </c>
      <c r="F284" s="245">
        <v>300000</v>
      </c>
      <c r="G284" s="1054">
        <v>0</v>
      </c>
      <c r="H284" s="1054">
        <v>0</v>
      </c>
      <c r="I284" s="1054">
        <v>0</v>
      </c>
      <c r="J284" s="338">
        <f t="shared" si="15"/>
        <v>300000</v>
      </c>
      <c r="K284" s="1036">
        <v>200</v>
      </c>
      <c r="L284" s="1036">
        <v>20</v>
      </c>
      <c r="M284" s="1036">
        <v>80</v>
      </c>
      <c r="N284" s="1036">
        <v>300</v>
      </c>
      <c r="O284" s="149" t="s">
        <v>308</v>
      </c>
      <c r="P284" s="149" t="s">
        <v>299</v>
      </c>
      <c r="Q284" s="233">
        <v>21947</v>
      </c>
      <c r="R284" s="149" t="s">
        <v>1067</v>
      </c>
      <c r="S284" s="150" t="s">
        <v>1068</v>
      </c>
      <c r="T284" s="210">
        <v>6</v>
      </c>
      <c r="U284" s="210">
        <v>6.6</v>
      </c>
      <c r="V284" s="210" t="s">
        <v>352</v>
      </c>
      <c r="W284" s="362" t="s">
        <v>1024</v>
      </c>
      <c r="X284" s="348"/>
    </row>
    <row r="285" spans="1:24" s="349" customFormat="1" ht="120" customHeight="1">
      <c r="A285" s="280"/>
      <c r="B285" s="516"/>
      <c r="C285" s="524">
        <v>136</v>
      </c>
      <c r="D285" s="117" t="s">
        <v>1160</v>
      </c>
      <c r="E285" s="1054">
        <v>0</v>
      </c>
      <c r="F285" s="245">
        <v>60000</v>
      </c>
      <c r="G285" s="1054">
        <v>0</v>
      </c>
      <c r="H285" s="1054">
        <v>0</v>
      </c>
      <c r="I285" s="1054">
        <v>0</v>
      </c>
      <c r="J285" s="338">
        <f t="shared" si="15"/>
        <v>60000</v>
      </c>
      <c r="K285" s="1036">
        <v>5</v>
      </c>
      <c r="L285" s="1036">
        <v>0</v>
      </c>
      <c r="M285" s="1036">
        <v>0</v>
      </c>
      <c r="N285" s="1036">
        <v>5</v>
      </c>
      <c r="O285" s="149" t="s">
        <v>355</v>
      </c>
      <c r="P285" s="149" t="s">
        <v>299</v>
      </c>
      <c r="Q285" s="356">
        <v>22160</v>
      </c>
      <c r="R285" s="149" t="s">
        <v>1022</v>
      </c>
      <c r="S285" s="150" t="s">
        <v>1023</v>
      </c>
      <c r="T285" s="210">
        <v>6</v>
      </c>
      <c r="U285" s="210">
        <v>6.6</v>
      </c>
      <c r="V285" s="210" t="s">
        <v>352</v>
      </c>
      <c r="W285" s="362" t="s">
        <v>1024</v>
      </c>
      <c r="X285" s="348"/>
    </row>
    <row r="286" spans="1:24" s="349" customFormat="1" ht="120" customHeight="1">
      <c r="A286" s="280"/>
      <c r="B286" s="516"/>
      <c r="C286" s="524">
        <v>137</v>
      </c>
      <c r="D286" s="555" t="s">
        <v>1161</v>
      </c>
      <c r="E286" s="1132">
        <v>18000</v>
      </c>
      <c r="F286" s="1054">
        <v>0</v>
      </c>
      <c r="G286" s="1054">
        <v>0</v>
      </c>
      <c r="H286" s="1054">
        <v>0</v>
      </c>
      <c r="I286" s="1054">
        <v>0</v>
      </c>
      <c r="J286" s="338">
        <f t="shared" si="15"/>
        <v>18000</v>
      </c>
      <c r="K286" s="1131">
        <v>40</v>
      </c>
      <c r="L286" s="1131">
        <v>0</v>
      </c>
      <c r="M286" s="1131">
        <v>0</v>
      </c>
      <c r="N286" s="1131">
        <v>40</v>
      </c>
      <c r="O286" s="149" t="s">
        <v>308</v>
      </c>
      <c r="P286" s="149" t="s">
        <v>299</v>
      </c>
      <c r="Q286" s="236">
        <v>21976</v>
      </c>
      <c r="R286" s="181" t="s">
        <v>1049</v>
      </c>
      <c r="S286" s="235" t="s">
        <v>1050</v>
      </c>
      <c r="T286" s="210">
        <v>6</v>
      </c>
      <c r="U286" s="210">
        <v>6.6</v>
      </c>
      <c r="V286" s="210" t="s">
        <v>352</v>
      </c>
      <c r="W286" s="362" t="s">
        <v>1024</v>
      </c>
      <c r="X286" s="348"/>
    </row>
    <row r="287" spans="1:24" s="349" customFormat="1" ht="120" customHeight="1">
      <c r="A287" s="280"/>
      <c r="B287" s="516"/>
      <c r="C287" s="524">
        <v>138</v>
      </c>
      <c r="D287" s="555" t="s">
        <v>1162</v>
      </c>
      <c r="E287" s="1132">
        <v>18000</v>
      </c>
      <c r="F287" s="1054">
        <v>0</v>
      </c>
      <c r="G287" s="1054">
        <v>0</v>
      </c>
      <c r="H287" s="1054">
        <v>0</v>
      </c>
      <c r="I287" s="1054">
        <v>0</v>
      </c>
      <c r="J287" s="338">
        <f t="shared" si="15"/>
        <v>18000</v>
      </c>
      <c r="K287" s="1131">
        <v>20</v>
      </c>
      <c r="L287" s="1131">
        <v>0</v>
      </c>
      <c r="M287" s="1131">
        <v>0</v>
      </c>
      <c r="N287" s="1131">
        <v>20</v>
      </c>
      <c r="O287" s="149" t="s">
        <v>308</v>
      </c>
      <c r="P287" s="149" t="s">
        <v>299</v>
      </c>
      <c r="Q287" s="241" t="s">
        <v>3045</v>
      </c>
      <c r="R287" s="181" t="s">
        <v>1163</v>
      </c>
      <c r="S287" s="235" t="s">
        <v>1164</v>
      </c>
      <c r="T287" s="210">
        <v>6</v>
      </c>
      <c r="U287" s="210">
        <v>6.6</v>
      </c>
      <c r="V287" s="210" t="s">
        <v>352</v>
      </c>
      <c r="W287" s="362" t="s">
        <v>1024</v>
      </c>
      <c r="X287" s="348"/>
    </row>
    <row r="288" spans="1:24" s="349" customFormat="1" ht="173.25" customHeight="1">
      <c r="A288" s="280"/>
      <c r="B288" s="516"/>
      <c r="C288" s="524">
        <v>139</v>
      </c>
      <c r="D288" s="180" t="s">
        <v>1355</v>
      </c>
      <c r="E288" s="1138">
        <v>0</v>
      </c>
      <c r="F288" s="1138">
        <v>70000</v>
      </c>
      <c r="G288" s="1156">
        <v>0</v>
      </c>
      <c r="H288" s="1156">
        <v>0</v>
      </c>
      <c r="I288" s="1156">
        <v>0</v>
      </c>
      <c r="J288" s="338">
        <f>SUM(E288:I288)</f>
        <v>70000</v>
      </c>
      <c r="K288" s="1036">
        <v>40</v>
      </c>
      <c r="L288" s="1036">
        <v>30</v>
      </c>
      <c r="M288" s="1036">
        <v>60</v>
      </c>
      <c r="N288" s="1036">
        <v>130</v>
      </c>
      <c r="O288" s="146" t="s">
        <v>931</v>
      </c>
      <c r="P288" s="146" t="s">
        <v>943</v>
      </c>
      <c r="Q288" s="356">
        <v>21947</v>
      </c>
      <c r="R288" s="149" t="s">
        <v>1169</v>
      </c>
      <c r="S288" s="152" t="s">
        <v>1356</v>
      </c>
      <c r="T288" s="210">
        <v>6</v>
      </c>
      <c r="U288" s="210">
        <v>6.6</v>
      </c>
      <c r="V288" s="210" t="s">
        <v>352</v>
      </c>
      <c r="W288" s="149" t="s">
        <v>1171</v>
      </c>
      <c r="X288" s="348"/>
    </row>
    <row r="289" spans="1:24" s="349" customFormat="1" ht="177" customHeight="1">
      <c r="A289" s="280"/>
      <c r="B289" s="516"/>
      <c r="C289" s="524">
        <v>140</v>
      </c>
      <c r="D289" s="351" t="s">
        <v>1357</v>
      </c>
      <c r="E289" s="1152">
        <v>0</v>
      </c>
      <c r="F289" s="1152">
        <v>0</v>
      </c>
      <c r="G289" s="1111">
        <v>0</v>
      </c>
      <c r="H289" s="1111">
        <v>0</v>
      </c>
      <c r="I289" s="1111">
        <v>0</v>
      </c>
      <c r="J289" s="338">
        <f t="shared" si="15"/>
        <v>0</v>
      </c>
      <c r="K289" s="1041">
        <v>30</v>
      </c>
      <c r="L289" s="1041">
        <v>6</v>
      </c>
      <c r="M289" s="1041" t="s">
        <v>150</v>
      </c>
      <c r="N289" s="1041">
        <v>36</v>
      </c>
      <c r="O289" s="354" t="s">
        <v>568</v>
      </c>
      <c r="P289" s="354" t="s">
        <v>979</v>
      </c>
      <c r="Q289" s="179" t="s">
        <v>1235</v>
      </c>
      <c r="R289" s="354" t="s">
        <v>1358</v>
      </c>
      <c r="S289" s="355" t="s">
        <v>1359</v>
      </c>
      <c r="T289" s="210">
        <v>6</v>
      </c>
      <c r="U289" s="210">
        <v>6.6</v>
      </c>
      <c r="V289" s="210" t="s">
        <v>352</v>
      </c>
      <c r="W289" s="149" t="s">
        <v>1171</v>
      </c>
      <c r="X289" s="348"/>
    </row>
    <row r="290" spans="1:24" s="349" customFormat="1" ht="123.75" customHeight="1">
      <c r="A290" s="280"/>
      <c r="B290" s="516"/>
      <c r="C290" s="524">
        <v>141</v>
      </c>
      <c r="D290" s="180" t="s">
        <v>1360</v>
      </c>
      <c r="E290" s="1138">
        <v>0</v>
      </c>
      <c r="F290" s="1138">
        <v>20000</v>
      </c>
      <c r="G290" s="1069">
        <v>0</v>
      </c>
      <c r="H290" s="1069">
        <v>0</v>
      </c>
      <c r="I290" s="1069">
        <v>0</v>
      </c>
      <c r="J290" s="338">
        <f t="shared" si="15"/>
        <v>20000</v>
      </c>
      <c r="K290" s="227">
        <v>20</v>
      </c>
      <c r="L290" s="227">
        <v>10</v>
      </c>
      <c r="M290" s="227">
        <v>0</v>
      </c>
      <c r="N290" s="227">
        <v>30</v>
      </c>
      <c r="O290" s="146" t="s">
        <v>308</v>
      </c>
      <c r="P290" s="146" t="s">
        <v>299</v>
      </c>
      <c r="Q290" s="199" t="s">
        <v>1327</v>
      </c>
      <c r="R290" s="146" t="s">
        <v>1175</v>
      </c>
      <c r="S290" s="489" t="s">
        <v>1176</v>
      </c>
      <c r="T290" s="210">
        <v>6</v>
      </c>
      <c r="U290" s="210">
        <v>6.6</v>
      </c>
      <c r="V290" s="210" t="s">
        <v>352</v>
      </c>
      <c r="W290" s="149" t="s">
        <v>1171</v>
      </c>
      <c r="X290" s="348"/>
    </row>
    <row r="291" spans="1:24" s="349" customFormat="1" ht="166.5" customHeight="1">
      <c r="A291" s="280"/>
      <c r="B291" s="516"/>
      <c r="C291" s="524">
        <v>142</v>
      </c>
      <c r="D291" s="291" t="s">
        <v>1362</v>
      </c>
      <c r="E291" s="270">
        <v>0</v>
      </c>
      <c r="F291" s="270">
        <v>200000</v>
      </c>
      <c r="G291" s="1069">
        <v>0</v>
      </c>
      <c r="H291" s="1069">
        <v>0</v>
      </c>
      <c r="I291" s="1069">
        <v>0</v>
      </c>
      <c r="J291" s="338">
        <f t="shared" si="15"/>
        <v>200000</v>
      </c>
      <c r="K291" s="227">
        <v>29</v>
      </c>
      <c r="L291" s="227">
        <v>6</v>
      </c>
      <c r="M291" s="227" t="s">
        <v>150</v>
      </c>
      <c r="N291" s="227">
        <v>35</v>
      </c>
      <c r="O291" s="146" t="s">
        <v>931</v>
      </c>
      <c r="P291" s="146" t="s">
        <v>943</v>
      </c>
      <c r="Q291" s="199" t="s">
        <v>972</v>
      </c>
      <c r="R291" s="146" t="s">
        <v>1358</v>
      </c>
      <c r="S291" s="191" t="s">
        <v>1359</v>
      </c>
      <c r="T291" s="210">
        <v>6</v>
      </c>
      <c r="U291" s="210">
        <v>6.6</v>
      </c>
      <c r="V291" s="210" t="s">
        <v>352</v>
      </c>
      <c r="W291" s="149" t="s">
        <v>1171</v>
      </c>
      <c r="X291" s="348"/>
    </row>
    <row r="292" spans="1:24" s="349" customFormat="1" ht="159.75" customHeight="1">
      <c r="A292" s="280"/>
      <c r="B292" s="516"/>
      <c r="C292" s="524">
        <v>143</v>
      </c>
      <c r="D292" s="180" t="s">
        <v>1363</v>
      </c>
      <c r="E292" s="1138">
        <v>0</v>
      </c>
      <c r="F292" s="1138">
        <v>50000</v>
      </c>
      <c r="G292" s="1069">
        <v>0</v>
      </c>
      <c r="H292" s="1069">
        <v>0</v>
      </c>
      <c r="I292" s="1069">
        <v>0</v>
      </c>
      <c r="J292" s="338">
        <f t="shared" si="15"/>
        <v>50000</v>
      </c>
      <c r="K292" s="227">
        <v>20</v>
      </c>
      <c r="L292" s="227">
        <v>4</v>
      </c>
      <c r="M292" s="227">
        <v>0</v>
      </c>
      <c r="N292" s="1036">
        <v>24</v>
      </c>
      <c r="O292" s="146" t="s">
        <v>931</v>
      </c>
      <c r="P292" s="146" t="s">
        <v>943</v>
      </c>
      <c r="Q292" s="199" t="s">
        <v>2948</v>
      </c>
      <c r="R292" s="146" t="s">
        <v>1364</v>
      </c>
      <c r="S292" s="189" t="s">
        <v>1365</v>
      </c>
      <c r="T292" s="210">
        <v>6</v>
      </c>
      <c r="U292" s="210">
        <v>6.6</v>
      </c>
      <c r="V292" s="210" t="s">
        <v>352</v>
      </c>
      <c r="W292" s="149" t="s">
        <v>1171</v>
      </c>
      <c r="X292" s="348"/>
    </row>
    <row r="293" spans="1:24" s="349" customFormat="1" ht="118.5" customHeight="1">
      <c r="A293" s="280"/>
      <c r="B293" s="516"/>
      <c r="C293" s="524">
        <v>144</v>
      </c>
      <c r="D293" s="113" t="s">
        <v>1366</v>
      </c>
      <c r="E293" s="1138">
        <v>0</v>
      </c>
      <c r="F293" s="1138">
        <v>0</v>
      </c>
      <c r="G293" s="1156">
        <v>0</v>
      </c>
      <c r="H293" s="1156">
        <v>0</v>
      </c>
      <c r="I293" s="1156">
        <v>0</v>
      </c>
      <c r="J293" s="338">
        <f t="shared" si="15"/>
        <v>0</v>
      </c>
      <c r="K293" s="1036">
        <v>40</v>
      </c>
      <c r="L293" s="1036">
        <v>2</v>
      </c>
      <c r="M293" s="1036">
        <v>0</v>
      </c>
      <c r="N293" s="1036">
        <v>42</v>
      </c>
      <c r="O293" s="149" t="s">
        <v>308</v>
      </c>
      <c r="P293" s="149" t="s">
        <v>299</v>
      </c>
      <c r="Q293" s="356">
        <v>22068</v>
      </c>
      <c r="R293" s="434" t="s">
        <v>1315</v>
      </c>
      <c r="S293" s="665" t="s">
        <v>1316</v>
      </c>
      <c r="T293" s="210">
        <v>6</v>
      </c>
      <c r="U293" s="210">
        <v>6.6</v>
      </c>
      <c r="V293" s="210" t="s">
        <v>352</v>
      </c>
      <c r="W293" s="149" t="s">
        <v>1171</v>
      </c>
      <c r="X293" s="348"/>
    </row>
    <row r="294" spans="1:24" s="349" customFormat="1" ht="121.5" customHeight="1">
      <c r="A294" s="280"/>
      <c r="B294" s="516"/>
      <c r="C294" s="524">
        <v>145</v>
      </c>
      <c r="D294" s="291" t="s">
        <v>1528</v>
      </c>
      <c r="E294" s="1138">
        <v>0</v>
      </c>
      <c r="F294" s="111">
        <v>30000</v>
      </c>
      <c r="G294" s="1138">
        <v>0</v>
      </c>
      <c r="H294" s="1138">
        <v>0</v>
      </c>
      <c r="I294" s="1138">
        <v>0</v>
      </c>
      <c r="J294" s="338">
        <f t="shared" si="15"/>
        <v>30000</v>
      </c>
      <c r="K294" s="226">
        <v>45</v>
      </c>
      <c r="L294" s="226">
        <v>5</v>
      </c>
      <c r="M294" s="226">
        <v>0</v>
      </c>
      <c r="N294" s="226">
        <v>50</v>
      </c>
      <c r="O294" s="385" t="s">
        <v>1529</v>
      </c>
      <c r="P294" s="385" t="s">
        <v>299</v>
      </c>
      <c r="Q294" s="246">
        <v>22007</v>
      </c>
      <c r="R294" s="146" t="s">
        <v>1530</v>
      </c>
      <c r="S294" s="189" t="s">
        <v>1531</v>
      </c>
      <c r="T294" s="210">
        <v>6</v>
      </c>
      <c r="U294" s="210">
        <v>6.6</v>
      </c>
      <c r="V294" s="210" t="s">
        <v>352</v>
      </c>
      <c r="W294" s="146" t="s">
        <v>1373</v>
      </c>
      <c r="X294" s="348"/>
    </row>
    <row r="295" spans="1:24" s="349" customFormat="1" ht="117.75" customHeight="1">
      <c r="A295" s="280"/>
      <c r="B295" s="516"/>
      <c r="C295" s="524">
        <v>146</v>
      </c>
      <c r="D295" s="291" t="s">
        <v>1532</v>
      </c>
      <c r="E295" s="1138">
        <v>0</v>
      </c>
      <c r="F295" s="111">
        <v>100000</v>
      </c>
      <c r="G295" s="1138">
        <v>0</v>
      </c>
      <c r="H295" s="1138">
        <v>0</v>
      </c>
      <c r="I295" s="1138">
        <v>0</v>
      </c>
      <c r="J295" s="338">
        <f t="shared" si="15"/>
        <v>100000</v>
      </c>
      <c r="K295" s="226">
        <v>20</v>
      </c>
      <c r="L295" s="226">
        <v>13</v>
      </c>
      <c r="M295" s="226">
        <v>20</v>
      </c>
      <c r="N295" s="226">
        <v>53</v>
      </c>
      <c r="O295" s="385" t="s">
        <v>308</v>
      </c>
      <c r="P295" s="385" t="s">
        <v>299</v>
      </c>
      <c r="Q295" s="246">
        <v>22037</v>
      </c>
      <c r="R295" s="146" t="s">
        <v>1533</v>
      </c>
      <c r="S295" s="189" t="s">
        <v>1534</v>
      </c>
      <c r="T295" s="210">
        <v>6</v>
      </c>
      <c r="U295" s="210">
        <v>6.6</v>
      </c>
      <c r="V295" s="210" t="s">
        <v>352</v>
      </c>
      <c r="W295" s="146" t="s">
        <v>1373</v>
      </c>
      <c r="X295" s="348"/>
    </row>
    <row r="296" spans="1:24" s="349" customFormat="1" ht="121.5" customHeight="1">
      <c r="A296" s="280"/>
      <c r="B296" s="516"/>
      <c r="C296" s="524">
        <v>147</v>
      </c>
      <c r="D296" s="180" t="s">
        <v>1535</v>
      </c>
      <c r="E296" s="1138">
        <v>0</v>
      </c>
      <c r="F296" s="1213">
        <v>70000</v>
      </c>
      <c r="G296" s="1138">
        <v>0</v>
      </c>
      <c r="H296" s="1138">
        <v>0</v>
      </c>
      <c r="I296" s="1138">
        <v>0</v>
      </c>
      <c r="J296" s="338">
        <f t="shared" si="15"/>
        <v>70000</v>
      </c>
      <c r="K296" s="226">
        <v>35</v>
      </c>
      <c r="L296" s="226">
        <v>5</v>
      </c>
      <c r="M296" s="226">
        <v>0</v>
      </c>
      <c r="N296" s="226">
        <v>40</v>
      </c>
      <c r="O296" s="385" t="s">
        <v>308</v>
      </c>
      <c r="P296" s="385" t="s">
        <v>299</v>
      </c>
      <c r="Q296" s="246">
        <v>21947</v>
      </c>
      <c r="R296" s="146" t="s">
        <v>1514</v>
      </c>
      <c r="S296" s="189" t="s">
        <v>1536</v>
      </c>
      <c r="T296" s="210">
        <v>6</v>
      </c>
      <c r="U296" s="210">
        <v>6.6</v>
      </c>
      <c r="V296" s="210" t="s">
        <v>352</v>
      </c>
      <c r="W296" s="146" t="s">
        <v>1373</v>
      </c>
      <c r="X296" s="348"/>
    </row>
    <row r="297" spans="1:24" s="349" customFormat="1" ht="69.75">
      <c r="A297" s="465"/>
      <c r="B297" s="590"/>
      <c r="C297" s="546">
        <v>148</v>
      </c>
      <c r="D297" s="584" t="s">
        <v>2965</v>
      </c>
      <c r="E297" s="1146">
        <v>0</v>
      </c>
      <c r="F297" s="1234">
        <v>100000</v>
      </c>
      <c r="G297" s="1146">
        <v>0</v>
      </c>
      <c r="H297" s="1146">
        <v>0</v>
      </c>
      <c r="I297" s="1146">
        <v>0</v>
      </c>
      <c r="J297" s="1044">
        <f t="shared" si="15"/>
        <v>100000</v>
      </c>
      <c r="K297" s="989"/>
      <c r="L297" s="989"/>
      <c r="M297" s="989"/>
      <c r="N297" s="989"/>
      <c r="O297" s="436"/>
      <c r="P297" s="436"/>
      <c r="Q297" s="429"/>
      <c r="R297" s="436"/>
      <c r="S297" s="453"/>
      <c r="T297" s="453">
        <v>6</v>
      </c>
      <c r="U297" s="453">
        <v>6.6</v>
      </c>
      <c r="V297" s="453" t="s">
        <v>352</v>
      </c>
      <c r="W297" s="340" t="s">
        <v>1544</v>
      </c>
      <c r="X297" s="348"/>
    </row>
    <row r="298" spans="1:24" s="669" customFormat="1" ht="171" customHeight="1">
      <c r="A298" s="794"/>
      <c r="B298" s="786"/>
      <c r="C298" s="619"/>
      <c r="D298" s="1571" t="s">
        <v>3070</v>
      </c>
      <c r="E298" s="1149">
        <v>0</v>
      </c>
      <c r="F298" s="1472">
        <v>75000</v>
      </c>
      <c r="G298" s="1149">
        <v>0</v>
      </c>
      <c r="H298" s="1149">
        <v>0</v>
      </c>
      <c r="I298" s="1149">
        <v>0</v>
      </c>
      <c r="J298" s="1194">
        <v>75000</v>
      </c>
      <c r="K298" s="1537">
        <v>20</v>
      </c>
      <c r="L298" s="1537">
        <v>6</v>
      </c>
      <c r="M298" s="1143">
        <v>0</v>
      </c>
      <c r="N298" s="1537">
        <v>26</v>
      </c>
      <c r="O298" s="788" t="s">
        <v>568</v>
      </c>
      <c r="P298" s="788" t="s">
        <v>312</v>
      </c>
      <c r="Q298" s="1563">
        <v>21916</v>
      </c>
      <c r="R298" s="788" t="s">
        <v>1627</v>
      </c>
      <c r="S298" s="781" t="s">
        <v>1628</v>
      </c>
      <c r="T298" s="183">
        <v>6</v>
      </c>
      <c r="U298" s="183">
        <v>6.6</v>
      </c>
      <c r="V298" s="183" t="s">
        <v>352</v>
      </c>
      <c r="W298" s="1564" t="s">
        <v>1544</v>
      </c>
      <c r="X298" s="668"/>
    </row>
    <row r="299" spans="1:24" s="669" customFormat="1" ht="137.25" customHeight="1">
      <c r="A299" s="796"/>
      <c r="B299" s="789"/>
      <c r="C299" s="633"/>
      <c r="D299" s="1574" t="s">
        <v>1629</v>
      </c>
      <c r="E299" s="1152">
        <v>0</v>
      </c>
      <c r="F299" s="1480">
        <v>25000</v>
      </c>
      <c r="G299" s="1152">
        <v>0</v>
      </c>
      <c r="H299" s="1152">
        <v>0</v>
      </c>
      <c r="I299" s="1152">
        <v>0</v>
      </c>
      <c r="J299" s="1195">
        <v>25000</v>
      </c>
      <c r="K299" s="1542">
        <v>20</v>
      </c>
      <c r="L299" s="1542">
        <v>6</v>
      </c>
      <c r="M299" s="1143">
        <v>0</v>
      </c>
      <c r="N299" s="1542">
        <v>26</v>
      </c>
      <c r="O299" s="797" t="s">
        <v>308</v>
      </c>
      <c r="P299" s="797" t="s">
        <v>299</v>
      </c>
      <c r="Q299" s="1569">
        <v>21916</v>
      </c>
      <c r="R299" s="792" t="s">
        <v>1627</v>
      </c>
      <c r="S299" s="791" t="s">
        <v>1628</v>
      </c>
      <c r="T299" s="420">
        <v>6</v>
      </c>
      <c r="U299" s="420">
        <v>6.6</v>
      </c>
      <c r="V299" s="420" t="s">
        <v>352</v>
      </c>
      <c r="W299" s="1570" t="s">
        <v>1544</v>
      </c>
      <c r="X299" s="668"/>
    </row>
    <row r="300" spans="1:24" s="349" customFormat="1" ht="123.75" customHeight="1">
      <c r="A300" s="280"/>
      <c r="B300" s="516"/>
      <c r="C300" s="524">
        <v>149</v>
      </c>
      <c r="D300" s="187" t="s">
        <v>1630</v>
      </c>
      <c r="E300" s="1213">
        <v>0</v>
      </c>
      <c r="F300" s="245">
        <v>15000</v>
      </c>
      <c r="G300" s="1213">
        <v>0</v>
      </c>
      <c r="H300" s="1213">
        <v>0</v>
      </c>
      <c r="I300" s="1213">
        <v>0</v>
      </c>
      <c r="J300" s="338">
        <v>15000</v>
      </c>
      <c r="K300" s="227">
        <v>10</v>
      </c>
      <c r="L300" s="227">
        <v>20</v>
      </c>
      <c r="M300" s="227">
        <v>30</v>
      </c>
      <c r="N300" s="227">
        <v>60</v>
      </c>
      <c r="O300" s="149" t="s">
        <v>308</v>
      </c>
      <c r="P300" s="149" t="s">
        <v>299</v>
      </c>
      <c r="Q300" s="207">
        <v>21855</v>
      </c>
      <c r="R300" s="146" t="s">
        <v>1561</v>
      </c>
      <c r="S300" s="218" t="s">
        <v>1562</v>
      </c>
      <c r="T300" s="210">
        <v>6</v>
      </c>
      <c r="U300" s="210">
        <v>6.6</v>
      </c>
      <c r="V300" s="210" t="s">
        <v>352</v>
      </c>
      <c r="W300" s="262" t="s">
        <v>1544</v>
      </c>
      <c r="X300" s="348"/>
    </row>
    <row r="301" spans="1:24" s="349" customFormat="1" ht="34.5" customHeight="1">
      <c r="A301" s="465"/>
      <c r="B301" s="590"/>
      <c r="C301" s="546">
        <v>150</v>
      </c>
      <c r="D301" s="573" t="s">
        <v>1631</v>
      </c>
      <c r="E301" s="1218">
        <v>0</v>
      </c>
      <c r="F301" s="1234">
        <v>200000</v>
      </c>
      <c r="G301" s="1218">
        <v>0</v>
      </c>
      <c r="H301" s="1218">
        <v>0</v>
      </c>
      <c r="I301" s="1218">
        <v>0</v>
      </c>
      <c r="J301" s="1044">
        <v>200000</v>
      </c>
      <c r="K301" s="989"/>
      <c r="L301" s="989"/>
      <c r="M301" s="989"/>
      <c r="N301" s="989"/>
      <c r="O301" s="340"/>
      <c r="P301" s="340"/>
      <c r="Q301" s="453"/>
      <c r="R301" s="436"/>
      <c r="S301" s="193"/>
      <c r="T301" s="453">
        <v>6</v>
      </c>
      <c r="U301" s="453">
        <v>6.6</v>
      </c>
      <c r="V301" s="453" t="s">
        <v>352</v>
      </c>
      <c r="W301" s="340" t="s">
        <v>1544</v>
      </c>
      <c r="X301" s="348"/>
    </row>
    <row r="302" spans="1:24" s="669" customFormat="1" ht="112.5">
      <c r="A302" s="794"/>
      <c r="B302" s="786"/>
      <c r="C302" s="619"/>
      <c r="D302" s="574" t="s">
        <v>2773</v>
      </c>
      <c r="E302" s="1572">
        <v>0</v>
      </c>
      <c r="F302" s="1472">
        <v>25000</v>
      </c>
      <c r="G302" s="1572">
        <v>0</v>
      </c>
      <c r="H302" s="1572">
        <v>0</v>
      </c>
      <c r="I302" s="1572">
        <v>0</v>
      </c>
      <c r="J302" s="1194">
        <v>25000</v>
      </c>
      <c r="K302" s="1537">
        <v>15</v>
      </c>
      <c r="L302" s="1537">
        <v>5</v>
      </c>
      <c r="M302" s="1537">
        <v>0</v>
      </c>
      <c r="N302" s="1537">
        <v>20</v>
      </c>
      <c r="O302" s="788" t="s">
        <v>714</v>
      </c>
      <c r="P302" s="788" t="s">
        <v>299</v>
      </c>
      <c r="Q302" s="1563">
        <v>21885</v>
      </c>
      <c r="R302" s="788" t="s">
        <v>1561</v>
      </c>
      <c r="S302" s="779" t="s">
        <v>1562</v>
      </c>
      <c r="T302" s="183">
        <v>6</v>
      </c>
      <c r="U302" s="183">
        <v>6.6</v>
      </c>
      <c r="V302" s="183" t="s">
        <v>352</v>
      </c>
      <c r="W302" s="1564" t="s">
        <v>1544</v>
      </c>
      <c r="X302" s="668"/>
    </row>
    <row r="303" spans="1:24" s="669" customFormat="1" ht="112.5">
      <c r="A303" s="796"/>
      <c r="B303" s="789"/>
      <c r="C303" s="633"/>
      <c r="D303" s="153" t="s">
        <v>2774</v>
      </c>
      <c r="E303" s="1055">
        <v>0</v>
      </c>
      <c r="F303" s="1480">
        <v>150000</v>
      </c>
      <c r="G303" s="1055">
        <v>0</v>
      </c>
      <c r="H303" s="1055">
        <v>0</v>
      </c>
      <c r="I303" s="1055">
        <v>0</v>
      </c>
      <c r="J303" s="1195">
        <v>150000</v>
      </c>
      <c r="K303" s="1542">
        <v>100</v>
      </c>
      <c r="L303" s="1542">
        <v>30</v>
      </c>
      <c r="M303" s="1542">
        <v>100</v>
      </c>
      <c r="N303" s="1542">
        <v>230</v>
      </c>
      <c r="O303" s="792" t="s">
        <v>714</v>
      </c>
      <c r="P303" s="792" t="s">
        <v>299</v>
      </c>
      <c r="Q303" s="1569">
        <v>21916</v>
      </c>
      <c r="R303" s="792" t="s">
        <v>1561</v>
      </c>
      <c r="S303" s="782" t="s">
        <v>1562</v>
      </c>
      <c r="T303" s="420">
        <v>6</v>
      </c>
      <c r="U303" s="420">
        <v>6.6</v>
      </c>
      <c r="V303" s="420" t="s">
        <v>352</v>
      </c>
      <c r="W303" s="1570" t="s">
        <v>1544</v>
      </c>
      <c r="X303" s="668"/>
    </row>
    <row r="304" spans="1:24" s="669" customFormat="1" ht="112.5">
      <c r="A304" s="1510"/>
      <c r="B304" s="1511"/>
      <c r="C304" s="1512"/>
      <c r="D304" s="1610" t="s">
        <v>2775</v>
      </c>
      <c r="E304" s="1369">
        <v>0</v>
      </c>
      <c r="F304" s="1611">
        <v>25000</v>
      </c>
      <c r="G304" s="1369">
        <v>0</v>
      </c>
      <c r="H304" s="1369">
        <v>0</v>
      </c>
      <c r="I304" s="1369">
        <v>0</v>
      </c>
      <c r="J304" s="1391">
        <v>25000</v>
      </c>
      <c r="K304" s="1612">
        <v>15</v>
      </c>
      <c r="L304" s="1612">
        <v>5</v>
      </c>
      <c r="M304" s="1326">
        <v>0</v>
      </c>
      <c r="N304" s="1612">
        <v>20</v>
      </c>
      <c r="O304" s="1613" t="s">
        <v>714</v>
      </c>
      <c r="P304" s="1613" t="s">
        <v>299</v>
      </c>
      <c r="Q304" s="1614">
        <v>22129</v>
      </c>
      <c r="R304" s="1613" t="s">
        <v>1561</v>
      </c>
      <c r="S304" s="1615" t="s">
        <v>1562</v>
      </c>
      <c r="T304" s="439">
        <v>6</v>
      </c>
      <c r="U304" s="439">
        <v>6.6</v>
      </c>
      <c r="V304" s="439" t="s">
        <v>352</v>
      </c>
      <c r="W304" s="1616" t="s">
        <v>1544</v>
      </c>
      <c r="X304" s="668"/>
    </row>
    <row r="305" spans="1:24" s="349" customFormat="1" ht="120" customHeight="1">
      <c r="A305" s="280"/>
      <c r="B305" s="516"/>
      <c r="C305" s="524">
        <v>151</v>
      </c>
      <c r="D305" s="187" t="s">
        <v>2782</v>
      </c>
      <c r="E305" s="1055">
        <v>0</v>
      </c>
      <c r="F305" s="245">
        <v>10000</v>
      </c>
      <c r="G305" s="1055">
        <v>0</v>
      </c>
      <c r="H305" s="1055">
        <v>0</v>
      </c>
      <c r="I305" s="1055">
        <v>0</v>
      </c>
      <c r="J305" s="338">
        <v>10000</v>
      </c>
      <c r="K305" s="227">
        <v>30</v>
      </c>
      <c r="L305" s="1241">
        <v>0</v>
      </c>
      <c r="M305" s="1241">
        <v>0</v>
      </c>
      <c r="N305" s="227">
        <v>30</v>
      </c>
      <c r="O305" s="146" t="s">
        <v>1592</v>
      </c>
      <c r="P305" s="146" t="s">
        <v>1632</v>
      </c>
      <c r="Q305" s="207">
        <v>21947</v>
      </c>
      <c r="R305" s="146" t="s">
        <v>1633</v>
      </c>
      <c r="S305" s="210" t="s">
        <v>1614</v>
      </c>
      <c r="T305" s="210">
        <v>6</v>
      </c>
      <c r="U305" s="210">
        <v>6.6</v>
      </c>
      <c r="V305" s="210" t="s">
        <v>352</v>
      </c>
      <c r="W305" s="262" t="s">
        <v>1544</v>
      </c>
      <c r="X305" s="348"/>
    </row>
    <row r="306" spans="1:24" s="349" customFormat="1" ht="195.75" customHeight="1">
      <c r="A306" s="280"/>
      <c r="B306" s="516"/>
      <c r="C306" s="525">
        <v>152</v>
      </c>
      <c r="D306" s="180" t="s">
        <v>1859</v>
      </c>
      <c r="E306" s="1055">
        <v>0</v>
      </c>
      <c r="F306" s="245">
        <v>35000</v>
      </c>
      <c r="G306" s="1055">
        <v>0</v>
      </c>
      <c r="H306" s="1055">
        <v>0</v>
      </c>
      <c r="I306" s="1055">
        <v>0</v>
      </c>
      <c r="J306" s="281">
        <v>35000</v>
      </c>
      <c r="K306" s="1036">
        <v>28</v>
      </c>
      <c r="L306" s="1036">
        <v>8</v>
      </c>
      <c r="M306" s="1036">
        <v>0</v>
      </c>
      <c r="N306" s="1036">
        <v>36</v>
      </c>
      <c r="O306" s="149" t="s">
        <v>568</v>
      </c>
      <c r="P306" s="149" t="s">
        <v>1860</v>
      </c>
      <c r="Q306" s="356">
        <v>21947</v>
      </c>
      <c r="R306" s="149" t="s">
        <v>1861</v>
      </c>
      <c r="S306" s="152" t="s">
        <v>1862</v>
      </c>
      <c r="T306" s="210">
        <v>6</v>
      </c>
      <c r="U306" s="210">
        <v>6.6</v>
      </c>
      <c r="V306" s="210" t="s">
        <v>352</v>
      </c>
      <c r="W306" s="149" t="s">
        <v>1725</v>
      </c>
      <c r="X306" s="348"/>
    </row>
    <row r="307" spans="1:24" s="349" customFormat="1" ht="165.75" customHeight="1">
      <c r="A307" s="280"/>
      <c r="B307" s="516"/>
      <c r="C307" s="525">
        <v>153</v>
      </c>
      <c r="D307" s="180" t="s">
        <v>1863</v>
      </c>
      <c r="E307" s="1055">
        <v>0</v>
      </c>
      <c r="F307" s="245">
        <v>36000</v>
      </c>
      <c r="G307" s="1055">
        <v>0</v>
      </c>
      <c r="H307" s="1055">
        <v>0</v>
      </c>
      <c r="I307" s="1055">
        <v>0</v>
      </c>
      <c r="J307" s="281">
        <v>36000</v>
      </c>
      <c r="K307" s="1036">
        <v>400</v>
      </c>
      <c r="L307" s="1036">
        <v>0</v>
      </c>
      <c r="M307" s="1036">
        <v>0</v>
      </c>
      <c r="N307" s="1036">
        <v>400</v>
      </c>
      <c r="O307" s="149" t="s">
        <v>1864</v>
      </c>
      <c r="P307" s="149" t="s">
        <v>943</v>
      </c>
      <c r="Q307" s="356">
        <v>21885</v>
      </c>
      <c r="R307" s="149" t="s">
        <v>1764</v>
      </c>
      <c r="S307" s="152" t="s">
        <v>1865</v>
      </c>
      <c r="T307" s="210">
        <v>6</v>
      </c>
      <c r="U307" s="210">
        <v>6.6</v>
      </c>
      <c r="V307" s="210" t="s">
        <v>352</v>
      </c>
      <c r="W307" s="149" t="s">
        <v>1725</v>
      </c>
      <c r="X307" s="348"/>
    </row>
    <row r="308" spans="1:24" s="349" customFormat="1" ht="300" customHeight="1">
      <c r="A308" s="280"/>
      <c r="B308" s="516"/>
      <c r="C308" s="525">
        <v>154</v>
      </c>
      <c r="D308" s="117" t="s">
        <v>1869</v>
      </c>
      <c r="E308" s="1055">
        <v>0</v>
      </c>
      <c r="F308" s="245">
        <v>20000</v>
      </c>
      <c r="G308" s="1055">
        <v>0</v>
      </c>
      <c r="H308" s="1055">
        <v>0</v>
      </c>
      <c r="I308" s="1055">
        <v>0</v>
      </c>
      <c r="J308" s="281">
        <v>20000</v>
      </c>
      <c r="K308" s="227">
        <v>60</v>
      </c>
      <c r="L308" s="227">
        <v>24</v>
      </c>
      <c r="M308" s="227">
        <v>0</v>
      </c>
      <c r="N308" s="227">
        <v>84</v>
      </c>
      <c r="O308" s="146" t="s">
        <v>2959</v>
      </c>
      <c r="P308" s="146" t="s">
        <v>2960</v>
      </c>
      <c r="Q308" s="246">
        <v>21947</v>
      </c>
      <c r="R308" s="146" t="s">
        <v>1870</v>
      </c>
      <c r="S308" s="191" t="s">
        <v>1871</v>
      </c>
      <c r="T308" s="210">
        <v>6</v>
      </c>
      <c r="U308" s="210">
        <v>6.6</v>
      </c>
      <c r="V308" s="210" t="s">
        <v>352</v>
      </c>
      <c r="W308" s="149" t="s">
        <v>1725</v>
      </c>
      <c r="X308" s="348"/>
    </row>
    <row r="309" spans="1:24" s="349" customFormat="1" ht="115.5" customHeight="1">
      <c r="A309" s="280"/>
      <c r="B309" s="516"/>
      <c r="C309" s="525">
        <v>155</v>
      </c>
      <c r="D309" s="117" t="s">
        <v>1872</v>
      </c>
      <c r="E309" s="1055">
        <v>0</v>
      </c>
      <c r="F309" s="245">
        <v>20000</v>
      </c>
      <c r="G309" s="1055">
        <v>0</v>
      </c>
      <c r="H309" s="1055">
        <v>0</v>
      </c>
      <c r="I309" s="1055">
        <v>0</v>
      </c>
      <c r="J309" s="281">
        <v>20000</v>
      </c>
      <c r="K309" s="227">
        <v>30</v>
      </c>
      <c r="L309" s="227">
        <v>0</v>
      </c>
      <c r="M309" s="227">
        <v>0</v>
      </c>
      <c r="N309" s="227">
        <v>30</v>
      </c>
      <c r="O309" s="146" t="s">
        <v>1592</v>
      </c>
      <c r="P309" s="146" t="s">
        <v>1632</v>
      </c>
      <c r="Q309" s="246">
        <v>21885</v>
      </c>
      <c r="R309" s="146" t="s">
        <v>1873</v>
      </c>
      <c r="S309" s="191" t="s">
        <v>1746</v>
      </c>
      <c r="T309" s="210">
        <v>6</v>
      </c>
      <c r="U309" s="210">
        <v>6.6</v>
      </c>
      <c r="V309" s="210" t="s">
        <v>352</v>
      </c>
      <c r="W309" s="149" t="s">
        <v>1725</v>
      </c>
      <c r="X309" s="348"/>
    </row>
    <row r="310" spans="1:24" s="349" customFormat="1" ht="142.5" customHeight="1">
      <c r="A310" s="280"/>
      <c r="B310" s="516"/>
      <c r="C310" s="525">
        <v>156</v>
      </c>
      <c r="D310" s="117" t="s">
        <v>1874</v>
      </c>
      <c r="E310" s="1055">
        <v>0</v>
      </c>
      <c r="F310" s="245">
        <v>20000</v>
      </c>
      <c r="G310" s="1055">
        <v>0</v>
      </c>
      <c r="H310" s="1055">
        <v>0</v>
      </c>
      <c r="I310" s="1055">
        <v>0</v>
      </c>
      <c r="J310" s="281">
        <v>20000</v>
      </c>
      <c r="K310" s="227">
        <v>25</v>
      </c>
      <c r="L310" s="227">
        <v>5</v>
      </c>
      <c r="M310" s="227">
        <v>0</v>
      </c>
      <c r="N310" s="227">
        <v>30</v>
      </c>
      <c r="O310" s="146" t="s">
        <v>714</v>
      </c>
      <c r="P310" s="146" t="s">
        <v>299</v>
      </c>
      <c r="Q310" s="199" t="s">
        <v>786</v>
      </c>
      <c r="R310" s="146" t="s">
        <v>1875</v>
      </c>
      <c r="S310" s="210" t="s">
        <v>1748</v>
      </c>
      <c r="T310" s="210">
        <v>6</v>
      </c>
      <c r="U310" s="210">
        <v>6.6</v>
      </c>
      <c r="V310" s="210" t="s">
        <v>352</v>
      </c>
      <c r="W310" s="149" t="s">
        <v>1725</v>
      </c>
      <c r="X310" s="348"/>
    </row>
    <row r="311" spans="1:24" s="349" customFormat="1" ht="114" customHeight="1">
      <c r="A311" s="280"/>
      <c r="B311" s="516"/>
      <c r="C311" s="525">
        <v>157</v>
      </c>
      <c r="D311" s="117" t="s">
        <v>2043</v>
      </c>
      <c r="E311" s="1055">
        <v>0</v>
      </c>
      <c r="F311" s="245">
        <v>25000</v>
      </c>
      <c r="G311" s="1055">
        <v>0</v>
      </c>
      <c r="H311" s="1055">
        <v>0</v>
      </c>
      <c r="I311" s="1055">
        <v>0</v>
      </c>
      <c r="J311" s="1245">
        <v>25000</v>
      </c>
      <c r="K311" s="226">
        <v>30</v>
      </c>
      <c r="L311" s="226">
        <v>2</v>
      </c>
      <c r="M311" s="226">
        <v>0</v>
      </c>
      <c r="N311" s="226">
        <v>32</v>
      </c>
      <c r="O311" s="146" t="s">
        <v>308</v>
      </c>
      <c r="P311" s="146" t="s">
        <v>299</v>
      </c>
      <c r="Q311" s="246">
        <v>22007</v>
      </c>
      <c r="R311" s="146" t="s">
        <v>2044</v>
      </c>
      <c r="S311" s="175" t="s">
        <v>2045</v>
      </c>
      <c r="T311" s="210">
        <v>6</v>
      </c>
      <c r="U311" s="210">
        <v>6.6</v>
      </c>
      <c r="V311" s="210" t="s">
        <v>352</v>
      </c>
      <c r="W311" s="181" t="s">
        <v>1877</v>
      </c>
      <c r="X311" s="348"/>
    </row>
    <row r="312" spans="1:24" s="349" customFormat="1" ht="116.25">
      <c r="A312" s="280"/>
      <c r="B312" s="516"/>
      <c r="C312" s="525">
        <v>158</v>
      </c>
      <c r="D312" s="591" t="s">
        <v>2046</v>
      </c>
      <c r="E312" s="1055">
        <v>0</v>
      </c>
      <c r="F312" s="243">
        <v>200000</v>
      </c>
      <c r="G312" s="1055">
        <v>0</v>
      </c>
      <c r="H312" s="1055">
        <v>0</v>
      </c>
      <c r="I312" s="1055">
        <v>0</v>
      </c>
      <c r="J312" s="1245">
        <v>200000</v>
      </c>
      <c r="K312" s="873">
        <v>360</v>
      </c>
      <c r="L312" s="873">
        <v>40</v>
      </c>
      <c r="M312" s="873">
        <v>100</v>
      </c>
      <c r="N312" s="873">
        <v>500</v>
      </c>
      <c r="O312" s="146" t="s">
        <v>714</v>
      </c>
      <c r="P312" s="146" t="s">
        <v>299</v>
      </c>
      <c r="Q312" s="244">
        <v>22129</v>
      </c>
      <c r="R312" s="181" t="s">
        <v>2020</v>
      </c>
      <c r="S312" s="175" t="s">
        <v>2021</v>
      </c>
      <c r="T312" s="210">
        <v>6</v>
      </c>
      <c r="U312" s="210">
        <v>6.6</v>
      </c>
      <c r="V312" s="210" t="s">
        <v>352</v>
      </c>
      <c r="W312" s="181" t="s">
        <v>1877</v>
      </c>
      <c r="X312" s="348" t="s">
        <v>2961</v>
      </c>
    </row>
    <row r="313" spans="1:24" s="349" customFormat="1" ht="46.5">
      <c r="A313" s="465"/>
      <c r="B313" s="590"/>
      <c r="C313" s="609">
        <v>159</v>
      </c>
      <c r="D313" s="1207" t="s">
        <v>2047</v>
      </c>
      <c r="E313" s="1218">
        <v>0</v>
      </c>
      <c r="F313" s="1208">
        <v>280000</v>
      </c>
      <c r="G313" s="1218">
        <v>0</v>
      </c>
      <c r="H313" s="1218">
        <v>0</v>
      </c>
      <c r="I313" s="1218">
        <v>0</v>
      </c>
      <c r="J313" s="1277">
        <v>280000</v>
      </c>
      <c r="K313" s="1329"/>
      <c r="L313" s="1329"/>
      <c r="M313" s="1329"/>
      <c r="N313" s="1329"/>
      <c r="O313" s="947"/>
      <c r="P313" s="947"/>
      <c r="Q313" s="456"/>
      <c r="R313" s="345" t="s">
        <v>2020</v>
      </c>
      <c r="S313" s="155" t="s">
        <v>2021</v>
      </c>
      <c r="T313" s="453">
        <v>6</v>
      </c>
      <c r="U313" s="453">
        <v>6.6</v>
      </c>
      <c r="V313" s="453" t="s">
        <v>352</v>
      </c>
      <c r="W313" s="345" t="s">
        <v>1877</v>
      </c>
      <c r="X313" s="348"/>
    </row>
    <row r="314" spans="1:24" s="669" customFormat="1" ht="165" customHeight="1">
      <c r="A314" s="794"/>
      <c r="B314" s="786"/>
      <c r="C314" s="576"/>
      <c r="D314" s="1543" t="s">
        <v>2818</v>
      </c>
      <c r="E314" s="1572">
        <v>0</v>
      </c>
      <c r="F314" s="1551">
        <v>40000</v>
      </c>
      <c r="G314" s="1572">
        <v>0</v>
      </c>
      <c r="H314" s="1572">
        <v>0</v>
      </c>
      <c r="I314" s="1572">
        <v>0</v>
      </c>
      <c r="J314" s="1442">
        <v>40000</v>
      </c>
      <c r="K314" s="1444">
        <v>12</v>
      </c>
      <c r="L314" s="1444">
        <v>3</v>
      </c>
      <c r="M314" s="1444">
        <v>0</v>
      </c>
      <c r="N314" s="1444">
        <v>15</v>
      </c>
      <c r="O314" s="376" t="s">
        <v>428</v>
      </c>
      <c r="P314" s="376" t="s">
        <v>775</v>
      </c>
      <c r="Q314" s="1617">
        <v>21947</v>
      </c>
      <c r="R314" s="376" t="s">
        <v>2048</v>
      </c>
      <c r="S314" s="1446" t="s">
        <v>2049</v>
      </c>
      <c r="T314" s="183">
        <v>6</v>
      </c>
      <c r="U314" s="183">
        <v>6.6</v>
      </c>
      <c r="V314" s="183" t="s">
        <v>352</v>
      </c>
      <c r="W314" s="376" t="s">
        <v>1877</v>
      </c>
      <c r="X314" s="668"/>
    </row>
    <row r="315" spans="1:24" s="669" customFormat="1" ht="165" customHeight="1">
      <c r="A315" s="794"/>
      <c r="B315" s="786"/>
      <c r="C315" s="576"/>
      <c r="D315" s="1543" t="s">
        <v>2819</v>
      </c>
      <c r="E315" s="1572">
        <v>0</v>
      </c>
      <c r="F315" s="1551">
        <v>40000</v>
      </c>
      <c r="G315" s="1572">
        <v>0</v>
      </c>
      <c r="H315" s="1572">
        <v>0</v>
      </c>
      <c r="I315" s="1572">
        <v>0</v>
      </c>
      <c r="J315" s="1442">
        <v>40000</v>
      </c>
      <c r="K315" s="1444">
        <v>9</v>
      </c>
      <c r="L315" s="1444">
        <v>3</v>
      </c>
      <c r="M315" s="1444">
        <v>0</v>
      </c>
      <c r="N315" s="1444">
        <v>12</v>
      </c>
      <c r="O315" s="376" t="s">
        <v>428</v>
      </c>
      <c r="P315" s="376" t="s">
        <v>775</v>
      </c>
      <c r="Q315" s="1617">
        <v>21947</v>
      </c>
      <c r="R315" s="376" t="s">
        <v>2050</v>
      </c>
      <c r="S315" s="1446" t="s">
        <v>2051</v>
      </c>
      <c r="T315" s="183">
        <v>6</v>
      </c>
      <c r="U315" s="183">
        <v>6.6</v>
      </c>
      <c r="V315" s="183" t="s">
        <v>352</v>
      </c>
      <c r="W315" s="376" t="s">
        <v>1877</v>
      </c>
      <c r="X315" s="668"/>
    </row>
    <row r="316" spans="1:24" s="669" customFormat="1" ht="161.25" customHeight="1">
      <c r="A316" s="794"/>
      <c r="B316" s="786"/>
      <c r="C316" s="576"/>
      <c r="D316" s="1543" t="s">
        <v>3300</v>
      </c>
      <c r="E316" s="1572">
        <v>0</v>
      </c>
      <c r="F316" s="1551">
        <v>40000</v>
      </c>
      <c r="G316" s="1572">
        <v>0</v>
      </c>
      <c r="H316" s="1572">
        <v>0</v>
      </c>
      <c r="I316" s="1572">
        <v>0</v>
      </c>
      <c r="J316" s="1442">
        <v>40000</v>
      </c>
      <c r="K316" s="1444">
        <v>15</v>
      </c>
      <c r="L316" s="1444">
        <v>3</v>
      </c>
      <c r="M316" s="1444">
        <v>0</v>
      </c>
      <c r="N316" s="1444">
        <v>18</v>
      </c>
      <c r="O316" s="376" t="s">
        <v>428</v>
      </c>
      <c r="P316" s="376" t="s">
        <v>775</v>
      </c>
      <c r="Q316" s="1617">
        <v>22037</v>
      </c>
      <c r="R316" s="376" t="s">
        <v>2052</v>
      </c>
      <c r="S316" s="1446" t="s">
        <v>2053</v>
      </c>
      <c r="T316" s="183">
        <v>6</v>
      </c>
      <c r="U316" s="183">
        <v>6.6</v>
      </c>
      <c r="V316" s="183" t="s">
        <v>352</v>
      </c>
      <c r="W316" s="377" t="s">
        <v>1877</v>
      </c>
      <c r="X316" s="668"/>
    </row>
    <row r="317" spans="1:24" s="669" customFormat="1" ht="171" customHeight="1">
      <c r="A317" s="794"/>
      <c r="B317" s="786"/>
      <c r="C317" s="576"/>
      <c r="D317" s="1543" t="s">
        <v>3301</v>
      </c>
      <c r="E317" s="1572">
        <v>0</v>
      </c>
      <c r="F317" s="1551">
        <v>40000</v>
      </c>
      <c r="G317" s="1572">
        <v>0</v>
      </c>
      <c r="H317" s="1572">
        <v>0</v>
      </c>
      <c r="I317" s="1572">
        <v>0</v>
      </c>
      <c r="J317" s="1442">
        <v>40000</v>
      </c>
      <c r="K317" s="1444">
        <v>6</v>
      </c>
      <c r="L317" s="1444">
        <v>2</v>
      </c>
      <c r="M317" s="1444">
        <v>0</v>
      </c>
      <c r="N317" s="1444">
        <v>8</v>
      </c>
      <c r="O317" s="376" t="s">
        <v>428</v>
      </c>
      <c r="P317" s="376" t="s">
        <v>775</v>
      </c>
      <c r="Q317" s="1445">
        <v>22037</v>
      </c>
      <c r="R317" s="376" t="s">
        <v>2054</v>
      </c>
      <c r="S317" s="1446" t="s">
        <v>2055</v>
      </c>
      <c r="T317" s="420">
        <v>6</v>
      </c>
      <c r="U317" s="420">
        <v>6.6</v>
      </c>
      <c r="V317" s="420" t="s">
        <v>352</v>
      </c>
      <c r="W317" s="1618" t="s">
        <v>1877</v>
      </c>
      <c r="X317" s="668"/>
    </row>
    <row r="318" spans="1:24" s="669" customFormat="1" ht="167.25" customHeight="1">
      <c r="A318" s="794"/>
      <c r="B318" s="786"/>
      <c r="C318" s="576"/>
      <c r="D318" s="1543" t="s">
        <v>3302</v>
      </c>
      <c r="E318" s="1572">
        <v>0</v>
      </c>
      <c r="F318" s="1551">
        <v>40000</v>
      </c>
      <c r="G318" s="1572">
        <v>0</v>
      </c>
      <c r="H318" s="1572">
        <v>0</v>
      </c>
      <c r="I318" s="1572">
        <v>0</v>
      </c>
      <c r="J318" s="1442">
        <v>40000</v>
      </c>
      <c r="K318" s="1444">
        <v>4</v>
      </c>
      <c r="L318" s="1444">
        <v>2</v>
      </c>
      <c r="M318" s="1444">
        <v>0</v>
      </c>
      <c r="N318" s="1444">
        <v>6</v>
      </c>
      <c r="O318" s="376" t="s">
        <v>428</v>
      </c>
      <c r="P318" s="376" t="s">
        <v>775</v>
      </c>
      <c r="Q318" s="1445">
        <v>22037</v>
      </c>
      <c r="R318" s="376" t="s">
        <v>2056</v>
      </c>
      <c r="S318" s="1446" t="s">
        <v>2057</v>
      </c>
      <c r="T318" s="453">
        <v>6</v>
      </c>
      <c r="U318" s="453">
        <v>6.6</v>
      </c>
      <c r="V318" s="453" t="s">
        <v>352</v>
      </c>
      <c r="W318" s="376" t="s">
        <v>1877</v>
      </c>
      <c r="X318" s="668"/>
    </row>
    <row r="319" spans="1:24" s="669" customFormat="1" ht="163.5" customHeight="1">
      <c r="A319" s="794"/>
      <c r="B319" s="786"/>
      <c r="C319" s="576"/>
      <c r="D319" s="1543" t="s">
        <v>3303</v>
      </c>
      <c r="E319" s="1572">
        <v>0</v>
      </c>
      <c r="F319" s="1551">
        <v>40000</v>
      </c>
      <c r="G319" s="1572">
        <v>0</v>
      </c>
      <c r="H319" s="1572">
        <v>0</v>
      </c>
      <c r="I319" s="1572">
        <v>0</v>
      </c>
      <c r="J319" s="1442">
        <v>40000</v>
      </c>
      <c r="K319" s="1444">
        <v>10</v>
      </c>
      <c r="L319" s="1444">
        <v>2</v>
      </c>
      <c r="M319" s="1444">
        <v>0</v>
      </c>
      <c r="N319" s="1444">
        <v>12</v>
      </c>
      <c r="O319" s="376" t="s">
        <v>428</v>
      </c>
      <c r="P319" s="376" t="s">
        <v>775</v>
      </c>
      <c r="Q319" s="1445">
        <v>22007</v>
      </c>
      <c r="R319" s="376" t="s">
        <v>2058</v>
      </c>
      <c r="S319" s="1446" t="s">
        <v>2059</v>
      </c>
      <c r="T319" s="183">
        <v>6</v>
      </c>
      <c r="U319" s="183">
        <v>6.6</v>
      </c>
      <c r="V319" s="183" t="s">
        <v>352</v>
      </c>
      <c r="W319" s="376" t="s">
        <v>1877</v>
      </c>
      <c r="X319" s="668"/>
    </row>
    <row r="320" spans="1:24" s="669" customFormat="1" ht="165" customHeight="1">
      <c r="A320" s="796"/>
      <c r="B320" s="789"/>
      <c r="C320" s="578"/>
      <c r="D320" s="1545" t="s">
        <v>2820</v>
      </c>
      <c r="E320" s="1619">
        <v>0</v>
      </c>
      <c r="F320" s="1620">
        <v>40000</v>
      </c>
      <c r="G320" s="1619">
        <v>0</v>
      </c>
      <c r="H320" s="1619">
        <v>0</v>
      </c>
      <c r="I320" s="1619">
        <v>0</v>
      </c>
      <c r="J320" s="1450">
        <v>40000</v>
      </c>
      <c r="K320" s="1621">
        <v>6</v>
      </c>
      <c r="L320" s="1621">
        <v>2</v>
      </c>
      <c r="M320" s="1621">
        <v>0</v>
      </c>
      <c r="N320" s="1621">
        <v>8</v>
      </c>
      <c r="O320" s="1622" t="s">
        <v>428</v>
      </c>
      <c r="P320" s="1622" t="s">
        <v>775</v>
      </c>
      <c r="Q320" s="1623">
        <v>22037</v>
      </c>
      <c r="R320" s="1622" t="s">
        <v>2060</v>
      </c>
      <c r="S320" s="1624" t="s">
        <v>2061</v>
      </c>
      <c r="T320" s="951">
        <v>6</v>
      </c>
      <c r="U320" s="951">
        <v>6.6</v>
      </c>
      <c r="V320" s="951" t="s">
        <v>352</v>
      </c>
      <c r="W320" s="1622" t="s">
        <v>1877</v>
      </c>
      <c r="X320" s="668"/>
    </row>
    <row r="321" spans="1:26" s="349" customFormat="1" ht="135">
      <c r="A321" s="280"/>
      <c r="B321" s="516"/>
      <c r="C321" s="524">
        <v>160</v>
      </c>
      <c r="D321" s="117" t="s">
        <v>2144</v>
      </c>
      <c r="E321" s="1213">
        <v>0</v>
      </c>
      <c r="F321" s="245">
        <v>30000</v>
      </c>
      <c r="G321" s="1213">
        <v>0</v>
      </c>
      <c r="H321" s="1213">
        <v>0</v>
      </c>
      <c r="I321" s="1213">
        <v>0</v>
      </c>
      <c r="J321" s="1036">
        <f t="shared" ref="J321:J330" si="16">SUM(E321:I321)</f>
        <v>30000</v>
      </c>
      <c r="K321" s="1036">
        <v>72</v>
      </c>
      <c r="L321" s="1036">
        <v>5</v>
      </c>
      <c r="M321" s="1036">
        <v>23</v>
      </c>
      <c r="N321" s="1036">
        <v>100</v>
      </c>
      <c r="O321" s="1209" t="s">
        <v>428</v>
      </c>
      <c r="P321" s="1209" t="s">
        <v>775</v>
      </c>
      <c r="Q321" s="231" t="s">
        <v>2104</v>
      </c>
      <c r="R321" s="149" t="s">
        <v>2088</v>
      </c>
      <c r="S321" s="232" t="s">
        <v>2089</v>
      </c>
      <c r="T321" s="210">
        <v>6</v>
      </c>
      <c r="U321" s="210">
        <v>6.6</v>
      </c>
      <c r="V321" s="210" t="s">
        <v>352</v>
      </c>
      <c r="W321" s="149" t="s">
        <v>2066</v>
      </c>
      <c r="X321" s="348"/>
    </row>
    <row r="322" spans="1:26" s="349" customFormat="1" ht="46.5">
      <c r="A322" s="465"/>
      <c r="B322" s="590"/>
      <c r="C322" s="546">
        <v>161</v>
      </c>
      <c r="D322" s="610" t="s">
        <v>2145</v>
      </c>
      <c r="E322" s="1218">
        <v>0</v>
      </c>
      <c r="F322" s="1234">
        <v>200000</v>
      </c>
      <c r="G322" s="1218">
        <v>0</v>
      </c>
      <c r="H322" s="1218">
        <v>0</v>
      </c>
      <c r="I322" s="1218">
        <v>0</v>
      </c>
      <c r="J322" s="1068">
        <f t="shared" si="16"/>
        <v>200000</v>
      </c>
      <c r="K322" s="1068"/>
      <c r="L322" s="1068"/>
      <c r="M322" s="1068"/>
      <c r="N322" s="1068"/>
      <c r="O322" s="678"/>
      <c r="P322" s="678"/>
      <c r="Q322" s="677"/>
      <c r="R322" s="732"/>
      <c r="S322" s="457"/>
      <c r="T322" s="453">
        <v>6</v>
      </c>
      <c r="U322" s="453">
        <v>6.6</v>
      </c>
      <c r="V322" s="453" t="s">
        <v>352</v>
      </c>
      <c r="W322" s="732" t="s">
        <v>2066</v>
      </c>
      <c r="X322" s="348"/>
    </row>
    <row r="323" spans="1:26" s="349" customFormat="1" ht="162.75">
      <c r="A323" s="466"/>
      <c r="B323" s="428"/>
      <c r="C323" s="540"/>
      <c r="D323" s="611" t="s">
        <v>3051</v>
      </c>
      <c r="E323" s="1572">
        <v>0</v>
      </c>
      <c r="F323" s="1472">
        <v>90000</v>
      </c>
      <c r="G323" s="1572">
        <v>0</v>
      </c>
      <c r="H323" s="1572">
        <v>0</v>
      </c>
      <c r="I323" s="1572">
        <v>0</v>
      </c>
      <c r="J323" s="1143">
        <f t="shared" si="16"/>
        <v>90000</v>
      </c>
      <c r="K323" s="1143">
        <v>107</v>
      </c>
      <c r="L323" s="1143">
        <v>4</v>
      </c>
      <c r="M323" s="1143" t="s">
        <v>150</v>
      </c>
      <c r="N323" s="1143">
        <v>111</v>
      </c>
      <c r="O323" s="328" t="s">
        <v>568</v>
      </c>
      <c r="P323" s="328" t="s">
        <v>2131</v>
      </c>
      <c r="Q323" s="185" t="s">
        <v>2116</v>
      </c>
      <c r="R323" s="328" t="s">
        <v>2064</v>
      </c>
      <c r="S323" s="1474" t="s">
        <v>2065</v>
      </c>
      <c r="T323" s="183">
        <v>6</v>
      </c>
      <c r="U323" s="183">
        <v>6.6</v>
      </c>
      <c r="V323" s="183" t="s">
        <v>352</v>
      </c>
      <c r="W323" s="328" t="s">
        <v>2066</v>
      </c>
      <c r="X323" s="348"/>
    </row>
    <row r="324" spans="1:26" s="349" customFormat="1" ht="162.75">
      <c r="A324" s="466"/>
      <c r="B324" s="428"/>
      <c r="C324" s="540"/>
      <c r="D324" s="611" t="s">
        <v>3052</v>
      </c>
      <c r="E324" s="1572">
        <v>0</v>
      </c>
      <c r="F324" s="1472">
        <v>30000</v>
      </c>
      <c r="G324" s="1572">
        <v>0</v>
      </c>
      <c r="H324" s="1572">
        <v>0</v>
      </c>
      <c r="I324" s="1572">
        <v>0</v>
      </c>
      <c r="J324" s="1143">
        <f t="shared" si="16"/>
        <v>30000</v>
      </c>
      <c r="K324" s="1143">
        <v>15</v>
      </c>
      <c r="L324" s="1143">
        <v>2</v>
      </c>
      <c r="M324" s="1143" t="s">
        <v>150</v>
      </c>
      <c r="N324" s="1143">
        <v>17</v>
      </c>
      <c r="O324" s="328" t="s">
        <v>568</v>
      </c>
      <c r="P324" s="328" t="s">
        <v>2131</v>
      </c>
      <c r="Q324" s="185" t="s">
        <v>776</v>
      </c>
      <c r="R324" s="328" t="s">
        <v>2146</v>
      </c>
      <c r="S324" s="1474" t="s">
        <v>2147</v>
      </c>
      <c r="T324" s="183">
        <v>6</v>
      </c>
      <c r="U324" s="183">
        <v>6.6</v>
      </c>
      <c r="V324" s="183" t="s">
        <v>352</v>
      </c>
      <c r="W324" s="328" t="s">
        <v>2066</v>
      </c>
      <c r="X324" s="348"/>
    </row>
    <row r="325" spans="1:26" s="349" customFormat="1" ht="180" customHeight="1">
      <c r="A325" s="467"/>
      <c r="B325" s="577"/>
      <c r="C325" s="1531"/>
      <c r="D325" s="612" t="s">
        <v>2148</v>
      </c>
      <c r="E325" s="1228">
        <v>0</v>
      </c>
      <c r="F325" s="1480">
        <v>80000</v>
      </c>
      <c r="G325" s="1055">
        <v>0</v>
      </c>
      <c r="H325" s="1055">
        <v>0</v>
      </c>
      <c r="I325" s="1055">
        <v>0</v>
      </c>
      <c r="J325" s="1144">
        <f t="shared" si="16"/>
        <v>80000</v>
      </c>
      <c r="K325" s="1144">
        <v>85</v>
      </c>
      <c r="L325" s="1144">
        <v>4</v>
      </c>
      <c r="M325" s="1144" t="s">
        <v>150</v>
      </c>
      <c r="N325" s="1144">
        <v>89</v>
      </c>
      <c r="O325" s="491" t="s">
        <v>568</v>
      </c>
      <c r="P325" s="491" t="s">
        <v>2131</v>
      </c>
      <c r="Q325" s="186" t="s">
        <v>818</v>
      </c>
      <c r="R325" s="491" t="s">
        <v>2149</v>
      </c>
      <c r="S325" s="1532" t="s">
        <v>2150</v>
      </c>
      <c r="T325" s="420">
        <v>6</v>
      </c>
      <c r="U325" s="420">
        <v>6.6</v>
      </c>
      <c r="V325" s="420" t="s">
        <v>352</v>
      </c>
      <c r="W325" s="491" t="s">
        <v>2066</v>
      </c>
      <c r="X325" s="348"/>
    </row>
    <row r="326" spans="1:26" s="349" customFormat="1" ht="115.5" customHeight="1">
      <c r="A326" s="280"/>
      <c r="B326" s="516"/>
      <c r="C326" s="524">
        <v>162</v>
      </c>
      <c r="D326" s="117" t="s">
        <v>2151</v>
      </c>
      <c r="E326" s="1228">
        <v>0</v>
      </c>
      <c r="F326" s="245">
        <v>35000</v>
      </c>
      <c r="G326" s="1228">
        <v>0</v>
      </c>
      <c r="H326" s="1228">
        <v>0</v>
      </c>
      <c r="I326" s="1228">
        <v>0</v>
      </c>
      <c r="J326" s="1036">
        <f t="shared" si="16"/>
        <v>35000</v>
      </c>
      <c r="K326" s="1036">
        <v>120</v>
      </c>
      <c r="L326" s="1036">
        <v>7</v>
      </c>
      <c r="M326" s="1036" t="s">
        <v>150</v>
      </c>
      <c r="N326" s="1036">
        <v>127</v>
      </c>
      <c r="O326" s="149" t="s">
        <v>308</v>
      </c>
      <c r="P326" s="149" t="s">
        <v>299</v>
      </c>
      <c r="Q326" s="231" t="s">
        <v>776</v>
      </c>
      <c r="R326" s="149" t="s">
        <v>2149</v>
      </c>
      <c r="S326" s="232" t="s">
        <v>2150</v>
      </c>
      <c r="T326" s="210">
        <v>6</v>
      </c>
      <c r="U326" s="210">
        <v>6.6</v>
      </c>
      <c r="V326" s="210" t="s">
        <v>352</v>
      </c>
      <c r="W326" s="149" t="s">
        <v>2066</v>
      </c>
      <c r="X326" s="348"/>
    </row>
    <row r="327" spans="1:26" s="349" customFormat="1" ht="111.75" customHeight="1">
      <c r="A327" s="280"/>
      <c r="B327" s="516"/>
      <c r="C327" s="524">
        <v>163</v>
      </c>
      <c r="D327" s="117" t="s">
        <v>2152</v>
      </c>
      <c r="E327" s="1228">
        <v>0</v>
      </c>
      <c r="F327" s="245">
        <v>200000</v>
      </c>
      <c r="G327" s="1228">
        <v>0</v>
      </c>
      <c r="H327" s="1228">
        <v>0</v>
      </c>
      <c r="I327" s="1228">
        <v>0</v>
      </c>
      <c r="J327" s="1036">
        <f t="shared" si="16"/>
        <v>200000</v>
      </c>
      <c r="K327" s="1036">
        <v>30</v>
      </c>
      <c r="L327" s="1036">
        <v>4</v>
      </c>
      <c r="M327" s="1325" t="s">
        <v>150</v>
      </c>
      <c r="N327" s="1036">
        <v>34</v>
      </c>
      <c r="O327" s="149" t="s">
        <v>308</v>
      </c>
      <c r="P327" s="149" t="s">
        <v>299</v>
      </c>
      <c r="Q327" s="233" t="s">
        <v>2124</v>
      </c>
      <c r="R327" s="149" t="s">
        <v>2081</v>
      </c>
      <c r="S327" s="232" t="s">
        <v>2082</v>
      </c>
      <c r="T327" s="210">
        <v>6</v>
      </c>
      <c r="U327" s="210">
        <v>6.6</v>
      </c>
      <c r="V327" s="210" t="s">
        <v>352</v>
      </c>
      <c r="W327" s="149" t="s">
        <v>2066</v>
      </c>
      <c r="X327" s="348"/>
    </row>
    <row r="328" spans="1:26" s="349" customFormat="1" ht="147.75" customHeight="1">
      <c r="A328" s="280"/>
      <c r="B328" s="516"/>
      <c r="C328" s="524">
        <v>164</v>
      </c>
      <c r="D328" s="180" t="s">
        <v>2273</v>
      </c>
      <c r="E328" s="1228">
        <v>0</v>
      </c>
      <c r="F328" s="245">
        <v>300000</v>
      </c>
      <c r="G328" s="1228">
        <v>0</v>
      </c>
      <c r="H328" s="1228">
        <v>0</v>
      </c>
      <c r="I328" s="1228">
        <v>0</v>
      </c>
      <c r="J328" s="338">
        <f t="shared" si="16"/>
        <v>300000</v>
      </c>
      <c r="K328" s="227">
        <v>300</v>
      </c>
      <c r="L328" s="227">
        <v>150</v>
      </c>
      <c r="M328" s="227">
        <v>50</v>
      </c>
      <c r="N328" s="227">
        <f>SUM(K328:M328)</f>
        <v>500</v>
      </c>
      <c r="O328" s="146" t="s">
        <v>714</v>
      </c>
      <c r="P328" s="146" t="s">
        <v>299</v>
      </c>
      <c r="Q328" s="207">
        <v>21947</v>
      </c>
      <c r="R328" s="146" t="s">
        <v>2258</v>
      </c>
      <c r="S328" s="242" t="s">
        <v>2259</v>
      </c>
      <c r="T328" s="210">
        <v>6</v>
      </c>
      <c r="U328" s="210">
        <v>6.6</v>
      </c>
      <c r="V328" s="210" t="s">
        <v>352</v>
      </c>
      <c r="W328" s="146" t="s">
        <v>2933</v>
      </c>
      <c r="X328" s="348"/>
    </row>
    <row r="329" spans="1:26" s="349" customFormat="1" ht="141.94999999999999" customHeight="1">
      <c r="A329" s="280"/>
      <c r="B329" s="516"/>
      <c r="C329" s="524">
        <v>165</v>
      </c>
      <c r="D329" s="180" t="s">
        <v>2274</v>
      </c>
      <c r="E329" s="1228">
        <v>0</v>
      </c>
      <c r="F329" s="245">
        <v>50000</v>
      </c>
      <c r="G329" s="1228">
        <v>0</v>
      </c>
      <c r="H329" s="1228">
        <v>0</v>
      </c>
      <c r="I329" s="1228">
        <v>0</v>
      </c>
      <c r="J329" s="338">
        <f t="shared" si="16"/>
        <v>50000</v>
      </c>
      <c r="K329" s="227">
        <v>80</v>
      </c>
      <c r="L329" s="227">
        <v>60</v>
      </c>
      <c r="M329" s="227">
        <v>0</v>
      </c>
      <c r="N329" s="227">
        <f>SUM(K329:M329)</f>
        <v>140</v>
      </c>
      <c r="O329" s="146" t="s">
        <v>308</v>
      </c>
      <c r="P329" s="146" t="s">
        <v>299</v>
      </c>
      <c r="Q329" s="191" t="s">
        <v>2988</v>
      </c>
      <c r="R329" s="146" t="s">
        <v>2275</v>
      </c>
      <c r="S329" s="242" t="s">
        <v>2276</v>
      </c>
      <c r="T329" s="210">
        <v>6</v>
      </c>
      <c r="U329" s="210">
        <v>6.6</v>
      </c>
      <c r="V329" s="210" t="s">
        <v>352</v>
      </c>
      <c r="W329" s="146" t="s">
        <v>2933</v>
      </c>
      <c r="X329" s="348"/>
    </row>
    <row r="330" spans="1:26" s="349" customFormat="1" ht="141.94999999999999" customHeight="1">
      <c r="A330" s="280"/>
      <c r="B330" s="516"/>
      <c r="C330" s="524">
        <v>166</v>
      </c>
      <c r="D330" s="257" t="s">
        <v>2481</v>
      </c>
      <c r="E330" s="243">
        <v>1027600</v>
      </c>
      <c r="F330" s="1228">
        <v>0</v>
      </c>
      <c r="G330" s="1228">
        <v>0</v>
      </c>
      <c r="H330" s="1228">
        <v>0</v>
      </c>
      <c r="I330" s="1228">
        <v>0</v>
      </c>
      <c r="J330" s="338">
        <f t="shared" si="16"/>
        <v>1027600</v>
      </c>
      <c r="K330" s="227">
        <v>100</v>
      </c>
      <c r="L330" s="227">
        <v>150</v>
      </c>
      <c r="M330" s="227">
        <v>200</v>
      </c>
      <c r="N330" s="227">
        <v>450</v>
      </c>
      <c r="O330" s="146" t="s">
        <v>714</v>
      </c>
      <c r="P330" s="146" t="s">
        <v>299</v>
      </c>
      <c r="Q330" s="680">
        <v>21947</v>
      </c>
      <c r="R330" s="146" t="s">
        <v>2476</v>
      </c>
      <c r="S330" s="218" t="s">
        <v>2477</v>
      </c>
      <c r="T330" s="210">
        <v>6</v>
      </c>
      <c r="U330" s="210">
        <v>6.6</v>
      </c>
      <c r="V330" s="210" t="s">
        <v>352</v>
      </c>
      <c r="W330" s="262" t="s">
        <v>2461</v>
      </c>
      <c r="X330" s="348"/>
    </row>
    <row r="331" spans="1:26" s="349" customFormat="1" ht="141.94999999999999" customHeight="1">
      <c r="A331" s="280"/>
      <c r="B331" s="516"/>
      <c r="C331" s="524">
        <v>167</v>
      </c>
      <c r="D331" s="291" t="s">
        <v>2716</v>
      </c>
      <c r="E331" s="1228">
        <v>0</v>
      </c>
      <c r="F331" s="270">
        <v>150000</v>
      </c>
      <c r="G331" s="1228">
        <v>0</v>
      </c>
      <c r="H331" s="1228">
        <v>0</v>
      </c>
      <c r="I331" s="1228">
        <v>0</v>
      </c>
      <c r="J331" s="338">
        <v>150000</v>
      </c>
      <c r="K331" s="227">
        <v>120</v>
      </c>
      <c r="L331" s="227">
        <v>60</v>
      </c>
      <c r="M331" s="227">
        <v>0</v>
      </c>
      <c r="N331" s="227">
        <v>180</v>
      </c>
      <c r="O331" s="146" t="s">
        <v>714</v>
      </c>
      <c r="P331" s="146" t="s">
        <v>299</v>
      </c>
      <c r="Q331" s="207">
        <v>22037</v>
      </c>
      <c r="R331" s="174" t="s">
        <v>2685</v>
      </c>
      <c r="S331" s="210" t="s">
        <v>2686</v>
      </c>
      <c r="T331" s="210">
        <v>6</v>
      </c>
      <c r="U331" s="210">
        <v>6.6</v>
      </c>
      <c r="V331" s="210" t="s">
        <v>352</v>
      </c>
      <c r="W331" s="385" t="s">
        <v>2500</v>
      </c>
      <c r="X331" s="448"/>
    </row>
    <row r="332" spans="1:26" s="681" customFormat="1" ht="141.94999999999999" customHeight="1">
      <c r="A332" s="130"/>
      <c r="B332" s="679"/>
      <c r="C332" s="524">
        <v>168</v>
      </c>
      <c r="D332" s="613" t="s">
        <v>2619</v>
      </c>
      <c r="E332" s="1228">
        <v>0</v>
      </c>
      <c r="F332" s="828">
        <v>150000</v>
      </c>
      <c r="G332" s="1228">
        <v>0</v>
      </c>
      <c r="H332" s="1228">
        <v>0</v>
      </c>
      <c r="I332" s="1228">
        <v>0</v>
      </c>
      <c r="J332" s="1056">
        <f>SUM(E332:I332)</f>
        <v>150000</v>
      </c>
      <c r="K332" s="1051">
        <v>160</v>
      </c>
      <c r="L332" s="1051">
        <v>30</v>
      </c>
      <c r="M332" s="1051">
        <v>10</v>
      </c>
      <c r="N332" s="1344">
        <f>SUM(K332:M332)</f>
        <v>200</v>
      </c>
      <c r="O332" s="146" t="s">
        <v>714</v>
      </c>
      <c r="P332" s="146" t="s">
        <v>299</v>
      </c>
      <c r="Q332" s="680">
        <v>21947</v>
      </c>
      <c r="R332" s="135" t="s">
        <v>2565</v>
      </c>
      <c r="S332" s="133" t="s">
        <v>2620</v>
      </c>
      <c r="T332" s="210">
        <v>6</v>
      </c>
      <c r="U332" s="210">
        <v>6.6</v>
      </c>
      <c r="V332" s="210" t="s">
        <v>352</v>
      </c>
      <c r="W332" s="901" t="s">
        <v>2500</v>
      </c>
    </row>
    <row r="333" spans="1:26" s="681" customFormat="1" ht="141.94999999999999" customHeight="1">
      <c r="A333" s="130"/>
      <c r="B333" s="679"/>
      <c r="C333" s="524">
        <v>169</v>
      </c>
      <c r="D333" s="613" t="s">
        <v>2753</v>
      </c>
      <c r="E333" s="1228">
        <v>0</v>
      </c>
      <c r="F333" s="828">
        <v>40000</v>
      </c>
      <c r="G333" s="1228">
        <v>0</v>
      </c>
      <c r="H333" s="1228">
        <v>0</v>
      </c>
      <c r="I333" s="1228">
        <v>0</v>
      </c>
      <c r="J333" s="1056">
        <f>SUM(E333:I333)</f>
        <v>40000</v>
      </c>
      <c r="K333" s="1344">
        <v>30</v>
      </c>
      <c r="L333" s="1344">
        <v>0</v>
      </c>
      <c r="M333" s="1344">
        <v>0</v>
      </c>
      <c r="N333" s="1344">
        <f>SUM(K333:M333)</f>
        <v>30</v>
      </c>
      <c r="O333" s="107" t="s">
        <v>308</v>
      </c>
      <c r="P333" s="107" t="s">
        <v>299</v>
      </c>
      <c r="Q333" s="940">
        <v>22037</v>
      </c>
      <c r="R333" s="1089" t="s">
        <v>1061</v>
      </c>
      <c r="S333" s="473" t="s">
        <v>1062</v>
      </c>
      <c r="T333" s="210">
        <v>6</v>
      </c>
      <c r="U333" s="210">
        <v>6.6</v>
      </c>
      <c r="V333" s="210" t="s">
        <v>352</v>
      </c>
      <c r="W333" s="902" t="s">
        <v>1024</v>
      </c>
    </row>
    <row r="334" spans="1:26" s="349" customFormat="1" ht="141.94999999999999" customHeight="1">
      <c r="A334" s="280"/>
      <c r="B334" s="516"/>
      <c r="C334" s="524">
        <v>170</v>
      </c>
      <c r="D334" s="205" t="s">
        <v>371</v>
      </c>
      <c r="E334" s="245">
        <v>15000</v>
      </c>
      <c r="F334" s="1213" t="s">
        <v>150</v>
      </c>
      <c r="G334" s="1213" t="s">
        <v>150</v>
      </c>
      <c r="H334" s="1213" t="s">
        <v>150</v>
      </c>
      <c r="I334" s="1213" t="s">
        <v>150</v>
      </c>
      <c r="J334" s="1131">
        <v>15000</v>
      </c>
      <c r="K334" s="227">
        <v>20</v>
      </c>
      <c r="L334" s="227" t="s">
        <v>150</v>
      </c>
      <c r="M334" s="227" t="s">
        <v>150</v>
      </c>
      <c r="N334" s="227">
        <v>20</v>
      </c>
      <c r="O334" s="107" t="s">
        <v>308</v>
      </c>
      <c r="P334" s="107" t="s">
        <v>299</v>
      </c>
      <c r="Q334" s="207">
        <v>22007</v>
      </c>
      <c r="R334" s="146" t="s">
        <v>372</v>
      </c>
      <c r="S334" s="210" t="s">
        <v>199</v>
      </c>
      <c r="T334" s="210">
        <v>6</v>
      </c>
      <c r="U334" s="210">
        <v>6.6</v>
      </c>
      <c r="V334" s="210" t="s">
        <v>352</v>
      </c>
      <c r="W334" s="262" t="s">
        <v>153</v>
      </c>
      <c r="X334" s="1470">
        <v>6</v>
      </c>
      <c r="Y334" s="1470" t="s">
        <v>2787</v>
      </c>
      <c r="Z334" s="1470" t="s">
        <v>352</v>
      </c>
    </row>
    <row r="335" spans="1:26" s="349" customFormat="1">
      <c r="A335" s="465"/>
      <c r="B335" s="590"/>
      <c r="C335" s="575">
        <v>171</v>
      </c>
      <c r="D335" s="829" t="s">
        <v>374</v>
      </c>
      <c r="E335" s="1234">
        <v>120000</v>
      </c>
      <c r="F335" s="1234"/>
      <c r="G335" s="1044"/>
      <c r="H335" s="1044"/>
      <c r="I335" s="1044"/>
      <c r="J335" s="1225">
        <v>120000</v>
      </c>
      <c r="K335" s="989"/>
      <c r="L335" s="989"/>
      <c r="M335" s="989"/>
      <c r="N335" s="989"/>
      <c r="O335" s="436"/>
      <c r="P335" s="436"/>
      <c r="Q335" s="430"/>
      <c r="R335" s="436"/>
      <c r="S335" s="453"/>
      <c r="T335" s="453">
        <v>6</v>
      </c>
      <c r="U335" s="453">
        <v>6.6</v>
      </c>
      <c r="V335" s="453" t="s">
        <v>352</v>
      </c>
      <c r="W335" s="340" t="s">
        <v>153</v>
      </c>
      <c r="X335" s="1470">
        <v>6</v>
      </c>
      <c r="Y335" s="1470" t="s">
        <v>2787</v>
      </c>
      <c r="Z335" s="1470" t="s">
        <v>352</v>
      </c>
    </row>
    <row r="336" spans="1:26" s="349" customFormat="1" ht="143.25" customHeight="1">
      <c r="A336" s="466"/>
      <c r="B336" s="428"/>
      <c r="C336" s="1625"/>
      <c r="D336" s="1626" t="s">
        <v>375</v>
      </c>
      <c r="E336" s="1472">
        <v>6800</v>
      </c>
      <c r="F336" s="1572" t="s">
        <v>150</v>
      </c>
      <c r="G336" s="1572" t="s">
        <v>150</v>
      </c>
      <c r="H336" s="1572" t="s">
        <v>150</v>
      </c>
      <c r="I336" s="1572" t="s">
        <v>150</v>
      </c>
      <c r="J336" s="1288">
        <v>6800</v>
      </c>
      <c r="K336" s="1537">
        <v>20</v>
      </c>
      <c r="L336" s="1537">
        <v>5</v>
      </c>
      <c r="M336" s="1537" t="s">
        <v>150</v>
      </c>
      <c r="N336" s="1537">
        <v>25</v>
      </c>
      <c r="O336" s="788" t="s">
        <v>308</v>
      </c>
      <c r="P336" s="788" t="s">
        <v>299</v>
      </c>
      <c r="Q336" s="800">
        <v>21947</v>
      </c>
      <c r="R336" s="788" t="s">
        <v>376</v>
      </c>
      <c r="S336" s="781" t="s">
        <v>177</v>
      </c>
      <c r="T336" s="183">
        <v>6</v>
      </c>
      <c r="U336" s="183">
        <v>6.6</v>
      </c>
      <c r="V336" s="183" t="s">
        <v>352</v>
      </c>
      <c r="W336" s="1564" t="s">
        <v>153</v>
      </c>
      <c r="X336" s="1470">
        <v>6</v>
      </c>
      <c r="Y336" s="1470" t="s">
        <v>2787</v>
      </c>
      <c r="Z336" s="1470" t="s">
        <v>352</v>
      </c>
    </row>
    <row r="337" spans="1:26" s="349" customFormat="1" ht="168.75" customHeight="1">
      <c r="A337" s="467"/>
      <c r="B337" s="577"/>
      <c r="C337" s="596"/>
      <c r="D337" s="1627" t="s">
        <v>377</v>
      </c>
      <c r="E337" s="1480">
        <v>113200</v>
      </c>
      <c r="F337" s="1055" t="s">
        <v>150</v>
      </c>
      <c r="G337" s="1055" t="s">
        <v>150</v>
      </c>
      <c r="H337" s="1055" t="s">
        <v>150</v>
      </c>
      <c r="I337" s="1055" t="s">
        <v>150</v>
      </c>
      <c r="J337" s="1603">
        <v>113200</v>
      </c>
      <c r="K337" s="1542">
        <v>20</v>
      </c>
      <c r="L337" s="1542">
        <v>5</v>
      </c>
      <c r="M337" s="1542" t="s">
        <v>150</v>
      </c>
      <c r="N337" s="1542">
        <v>25</v>
      </c>
      <c r="O337" s="792" t="s">
        <v>311</v>
      </c>
      <c r="P337" s="792" t="s">
        <v>312</v>
      </c>
      <c r="Q337" s="802">
        <v>21976</v>
      </c>
      <c r="R337" s="792" t="s">
        <v>376</v>
      </c>
      <c r="S337" s="791" t="s">
        <v>177</v>
      </c>
      <c r="T337" s="420">
        <v>6</v>
      </c>
      <c r="U337" s="420">
        <v>6.6</v>
      </c>
      <c r="V337" s="420" t="s">
        <v>352</v>
      </c>
      <c r="W337" s="1570" t="s">
        <v>153</v>
      </c>
      <c r="X337" s="1470">
        <v>6</v>
      </c>
      <c r="Y337" s="1470" t="s">
        <v>2787</v>
      </c>
      <c r="Z337" s="1470" t="s">
        <v>352</v>
      </c>
    </row>
    <row r="338" spans="1:26" s="349" customFormat="1" ht="119.25" customHeight="1">
      <c r="A338" s="280"/>
      <c r="B338" s="516"/>
      <c r="C338" s="525">
        <v>172</v>
      </c>
      <c r="D338" s="120" t="s">
        <v>577</v>
      </c>
      <c r="E338" s="245">
        <v>39800</v>
      </c>
      <c r="F338" s="1228">
        <v>0</v>
      </c>
      <c r="G338" s="1228">
        <v>0</v>
      </c>
      <c r="H338" s="1228">
        <v>0</v>
      </c>
      <c r="I338" s="1228">
        <v>0</v>
      </c>
      <c r="J338" s="281">
        <f>SUM(E338:I338)</f>
        <v>39800</v>
      </c>
      <c r="K338" s="1036">
        <v>500</v>
      </c>
      <c r="L338" s="1036">
        <v>12</v>
      </c>
      <c r="M338" s="1036" t="s">
        <v>150</v>
      </c>
      <c r="N338" s="1036">
        <f>SUM(K338:M338)</f>
        <v>512</v>
      </c>
      <c r="O338" s="149" t="s">
        <v>308</v>
      </c>
      <c r="P338" s="149" t="s">
        <v>521</v>
      </c>
      <c r="Q338" s="233">
        <v>22037</v>
      </c>
      <c r="R338" s="149" t="s">
        <v>504</v>
      </c>
      <c r="S338" s="150" t="s">
        <v>515</v>
      </c>
      <c r="T338" s="210">
        <v>6</v>
      </c>
      <c r="U338" s="210">
        <v>6.6</v>
      </c>
      <c r="V338" s="210" t="s">
        <v>352</v>
      </c>
      <c r="W338" s="149" t="s">
        <v>432</v>
      </c>
      <c r="X338" s="1470">
        <v>6</v>
      </c>
      <c r="Y338" s="1470" t="s">
        <v>2787</v>
      </c>
      <c r="Z338" s="1470" t="s">
        <v>352</v>
      </c>
    </row>
    <row r="339" spans="1:26" s="349" customFormat="1">
      <c r="A339" s="1078" t="s">
        <v>373</v>
      </c>
      <c r="B339" s="224"/>
      <c r="C339" s="588"/>
      <c r="D339" s="318" t="s">
        <v>2770</v>
      </c>
      <c r="E339" s="1215">
        <f>SUM(E340,E341,E342,E343)</f>
        <v>95349200</v>
      </c>
      <c r="F339" s="1215">
        <f t="shared" ref="F339:J339" si="17">SUM(F340,F341,F342,F343)</f>
        <v>155577700</v>
      </c>
      <c r="G339" s="1215">
        <f t="shared" si="17"/>
        <v>0</v>
      </c>
      <c r="H339" s="1215">
        <f t="shared" si="17"/>
        <v>0</v>
      </c>
      <c r="I339" s="1215">
        <f t="shared" si="17"/>
        <v>0</v>
      </c>
      <c r="J339" s="1215">
        <f t="shared" si="17"/>
        <v>250926900</v>
      </c>
      <c r="K339" s="1130"/>
      <c r="L339" s="1130"/>
      <c r="M339" s="1130"/>
      <c r="N339" s="1130"/>
      <c r="O339" s="319"/>
      <c r="P339" s="319"/>
      <c r="Q339" s="501"/>
      <c r="R339" s="319"/>
      <c r="S339" s="486"/>
      <c r="T339" s="225"/>
      <c r="U339" s="225"/>
      <c r="V339" s="225"/>
      <c r="W339" s="485"/>
      <c r="X339" s="348"/>
    </row>
    <row r="340" spans="1:26" s="349" customFormat="1" ht="111.75" customHeight="1">
      <c r="A340" s="280"/>
      <c r="B340" s="516"/>
      <c r="C340" s="524">
        <v>1</v>
      </c>
      <c r="D340" s="180" t="s">
        <v>1538</v>
      </c>
      <c r="E340" s="1229">
        <v>0</v>
      </c>
      <c r="F340" s="1213">
        <v>1000000</v>
      </c>
      <c r="G340" s="1229">
        <v>0</v>
      </c>
      <c r="H340" s="1229">
        <v>0</v>
      </c>
      <c r="I340" s="1229">
        <v>0</v>
      </c>
      <c r="J340" s="111">
        <f>SUM(E340:I340)</f>
        <v>1000000</v>
      </c>
      <c r="K340" s="226">
        <v>30</v>
      </c>
      <c r="L340" s="226">
        <v>28</v>
      </c>
      <c r="M340" s="226">
        <v>2</v>
      </c>
      <c r="N340" s="226">
        <f>SUM(K340:M340)</f>
        <v>60</v>
      </c>
      <c r="O340" s="385" t="s">
        <v>3071</v>
      </c>
      <c r="P340" s="385" t="s">
        <v>3072</v>
      </c>
      <c r="Q340" s="173" t="s">
        <v>2952</v>
      </c>
      <c r="R340" s="146" t="s">
        <v>1539</v>
      </c>
      <c r="S340" s="189" t="s">
        <v>1540</v>
      </c>
      <c r="T340" s="191">
        <v>6</v>
      </c>
      <c r="U340" s="191">
        <v>6.7</v>
      </c>
      <c r="V340" s="191" t="s">
        <v>373</v>
      </c>
      <c r="W340" s="146" t="s">
        <v>1373</v>
      </c>
      <c r="X340" s="348"/>
    </row>
    <row r="341" spans="1:26" s="1638" customFormat="1" ht="46.5">
      <c r="A341" s="1628"/>
      <c r="B341" s="1629"/>
      <c r="C341" s="1630"/>
      <c r="D341" s="1631" t="s">
        <v>3168</v>
      </c>
      <c r="E341" s="1632">
        <v>71220000</v>
      </c>
      <c r="F341" s="1632">
        <v>60000000</v>
      </c>
      <c r="G341" s="1632">
        <v>0</v>
      </c>
      <c r="H341" s="1632">
        <v>0</v>
      </c>
      <c r="I341" s="1632">
        <v>0</v>
      </c>
      <c r="J341" s="1633">
        <f>SUM(E341:I341)</f>
        <v>131220000</v>
      </c>
      <c r="K341" s="1634">
        <v>0</v>
      </c>
      <c r="L341" s="1634">
        <v>0</v>
      </c>
      <c r="M341" s="1634">
        <v>0</v>
      </c>
      <c r="N341" s="1634">
        <v>0</v>
      </c>
      <c r="O341" s="1635">
        <v>0</v>
      </c>
      <c r="P341" s="1635">
        <v>0</v>
      </c>
      <c r="Q341" s="173" t="s">
        <v>2940</v>
      </c>
      <c r="R341" s="1635">
        <v>0</v>
      </c>
      <c r="S341" s="1635">
        <v>0</v>
      </c>
      <c r="T341" s="1635">
        <v>0</v>
      </c>
      <c r="U341" s="1635">
        <v>0</v>
      </c>
      <c r="V341" s="1635">
        <v>0</v>
      </c>
      <c r="W341" s="1636" t="s">
        <v>2926</v>
      </c>
      <c r="X341" s="1637"/>
    </row>
    <row r="342" spans="1:26" s="1638" customFormat="1" ht="46.5">
      <c r="A342" s="1628"/>
      <c r="B342" s="1629"/>
      <c r="C342" s="1630"/>
      <c r="D342" s="1631" t="s">
        <v>3169</v>
      </c>
      <c r="E342" s="1632">
        <v>24129200</v>
      </c>
      <c r="F342" s="1632">
        <v>82577700</v>
      </c>
      <c r="G342" s="1632">
        <v>0</v>
      </c>
      <c r="H342" s="1632">
        <v>0</v>
      </c>
      <c r="I342" s="1632">
        <v>0</v>
      </c>
      <c r="J342" s="1633">
        <f>SUM(E342:I342)</f>
        <v>106706900</v>
      </c>
      <c r="K342" s="1634">
        <v>0</v>
      </c>
      <c r="L342" s="1634">
        <v>0</v>
      </c>
      <c r="M342" s="1634">
        <v>0</v>
      </c>
      <c r="N342" s="1634">
        <v>0</v>
      </c>
      <c r="O342" s="1635">
        <v>0</v>
      </c>
      <c r="P342" s="1635">
        <v>0</v>
      </c>
      <c r="Q342" s="173" t="s">
        <v>2940</v>
      </c>
      <c r="R342" s="1635">
        <v>0</v>
      </c>
      <c r="S342" s="1635">
        <v>0</v>
      </c>
      <c r="T342" s="1635">
        <v>0</v>
      </c>
      <c r="U342" s="1635">
        <v>0</v>
      </c>
      <c r="V342" s="1635">
        <v>0</v>
      </c>
      <c r="W342" s="1636" t="s">
        <v>2926</v>
      </c>
      <c r="X342" s="1637"/>
    </row>
    <row r="343" spans="1:26" s="1638" customFormat="1" ht="46.5">
      <c r="A343" s="1628"/>
      <c r="B343" s="1639"/>
      <c r="C343" s="1640"/>
      <c r="D343" s="1641" t="s">
        <v>3170</v>
      </c>
      <c r="E343" s="1642">
        <v>0</v>
      </c>
      <c r="F343" s="1642">
        <v>12000000</v>
      </c>
      <c r="G343" s="1632">
        <v>0</v>
      </c>
      <c r="H343" s="1632">
        <v>0</v>
      </c>
      <c r="I343" s="1632">
        <v>0</v>
      </c>
      <c r="J343" s="1643">
        <f>SUM(E343:I343)</f>
        <v>12000000</v>
      </c>
      <c r="K343" s="1634">
        <v>0</v>
      </c>
      <c r="L343" s="1634">
        <v>0</v>
      </c>
      <c r="M343" s="1634">
        <v>0</v>
      </c>
      <c r="N343" s="1634">
        <v>0</v>
      </c>
      <c r="O343" s="1635">
        <v>0</v>
      </c>
      <c r="P343" s="1635">
        <v>0</v>
      </c>
      <c r="Q343" s="173" t="s">
        <v>2940</v>
      </c>
      <c r="R343" s="1635">
        <v>0</v>
      </c>
      <c r="S343" s="1635">
        <v>0</v>
      </c>
      <c r="T343" s="1635">
        <v>0</v>
      </c>
      <c r="U343" s="1635">
        <v>0</v>
      </c>
      <c r="V343" s="1635">
        <v>0</v>
      </c>
      <c r="W343" s="1636" t="s">
        <v>2926</v>
      </c>
      <c r="X343" s="1637"/>
    </row>
    <row r="344" spans="1:26" s="349" customFormat="1">
      <c r="A344" s="412"/>
      <c r="B344" s="1198"/>
      <c r="C344" s="812" t="s">
        <v>47</v>
      </c>
      <c r="D344" s="315" t="s">
        <v>48</v>
      </c>
      <c r="E344" s="1230">
        <f t="shared" ref="E344:J344" si="18">SUM(E345,E348,E468,E474)</f>
        <v>39958870</v>
      </c>
      <c r="F344" s="1230">
        <f t="shared" si="18"/>
        <v>82016000</v>
      </c>
      <c r="G344" s="1230">
        <f t="shared" si="18"/>
        <v>162000</v>
      </c>
      <c r="H344" s="1230">
        <f t="shared" si="18"/>
        <v>46100</v>
      </c>
      <c r="I344" s="1230">
        <f t="shared" si="18"/>
        <v>60000</v>
      </c>
      <c r="J344" s="1230">
        <f t="shared" si="18"/>
        <v>122242970</v>
      </c>
      <c r="K344" s="1345"/>
      <c r="L344" s="1345"/>
      <c r="M344" s="1345"/>
      <c r="N344" s="1345"/>
      <c r="O344" s="754"/>
      <c r="P344" s="754"/>
      <c r="Q344" s="751"/>
      <c r="R344" s="752"/>
      <c r="S344" s="751"/>
      <c r="T344" s="1199"/>
      <c r="U344" s="1199"/>
      <c r="V344" s="1199"/>
      <c r="W344" s="754"/>
      <c r="X344" s="348"/>
    </row>
    <row r="345" spans="1:26" s="349" customFormat="1">
      <c r="A345" s="1078" t="s">
        <v>1453</v>
      </c>
      <c r="B345" s="259"/>
      <c r="C345" s="614"/>
      <c r="D345" s="318" t="s">
        <v>51</v>
      </c>
      <c r="E345" s="1215">
        <f>SUM(E346:E347)</f>
        <v>78100</v>
      </c>
      <c r="F345" s="1215">
        <f t="shared" ref="F345:J345" si="19">SUM(F346:F347)</f>
        <v>14000000</v>
      </c>
      <c r="G345" s="1215">
        <f t="shared" si="19"/>
        <v>0</v>
      </c>
      <c r="H345" s="1215">
        <f t="shared" si="19"/>
        <v>0</v>
      </c>
      <c r="I345" s="1215">
        <f t="shared" si="19"/>
        <v>0</v>
      </c>
      <c r="J345" s="1215">
        <f t="shared" si="19"/>
        <v>14078100</v>
      </c>
      <c r="K345" s="1346"/>
      <c r="L345" s="1346"/>
      <c r="M345" s="1346"/>
      <c r="N345" s="1346"/>
      <c r="O345" s="683"/>
      <c r="P345" s="684"/>
      <c r="Q345" s="685"/>
      <c r="R345" s="684"/>
      <c r="S345" s="682"/>
      <c r="T345" s="686"/>
      <c r="U345" s="686"/>
      <c r="V345" s="686"/>
      <c r="W345" s="417"/>
      <c r="X345" s="348"/>
    </row>
    <row r="346" spans="1:26" s="349" customFormat="1" ht="110.25" customHeight="1">
      <c r="A346" s="280"/>
      <c r="B346" s="516"/>
      <c r="C346" s="1091">
        <v>1</v>
      </c>
      <c r="D346" s="945" t="s">
        <v>674</v>
      </c>
      <c r="E346" s="1268">
        <v>78100</v>
      </c>
      <c r="F346" s="1293">
        <v>0</v>
      </c>
      <c r="G346" s="1231">
        <v>0</v>
      </c>
      <c r="H346" s="1231">
        <v>0</v>
      </c>
      <c r="I346" s="1231">
        <v>0</v>
      </c>
      <c r="J346" s="1118">
        <v>78100</v>
      </c>
      <c r="K346" s="1118">
        <v>63</v>
      </c>
      <c r="L346" s="1118">
        <v>14</v>
      </c>
      <c r="M346" s="1118">
        <v>3</v>
      </c>
      <c r="N346" s="1118">
        <v>80</v>
      </c>
      <c r="O346" s="942" t="s">
        <v>308</v>
      </c>
      <c r="P346" s="942" t="s">
        <v>299</v>
      </c>
      <c r="Q346" s="1112">
        <v>21976</v>
      </c>
      <c r="R346" s="942" t="s">
        <v>675</v>
      </c>
      <c r="S346" s="941" t="s">
        <v>676</v>
      </c>
      <c r="T346" s="941">
        <v>12</v>
      </c>
      <c r="U346" s="941">
        <v>12.1</v>
      </c>
      <c r="V346" s="941" t="s">
        <v>1453</v>
      </c>
      <c r="W346" s="783" t="s">
        <v>588</v>
      </c>
      <c r="X346" s="348">
        <v>12</v>
      </c>
      <c r="Y346" s="348">
        <v>12.1</v>
      </c>
      <c r="Z346" s="348" t="s">
        <v>1453</v>
      </c>
    </row>
    <row r="347" spans="1:26" s="448" customFormat="1" ht="46.5">
      <c r="A347" s="218"/>
      <c r="B347" s="516"/>
      <c r="C347" s="1644"/>
      <c r="D347" s="1645" t="s">
        <v>3171</v>
      </c>
      <c r="E347" s="227">
        <v>0</v>
      </c>
      <c r="F347" s="227">
        <v>14000000</v>
      </c>
      <c r="G347" s="227">
        <v>0</v>
      </c>
      <c r="H347" s="227">
        <v>0</v>
      </c>
      <c r="I347" s="227">
        <v>0</v>
      </c>
      <c r="J347" s="227">
        <f>SUM(E347:I347)</f>
        <v>14000000</v>
      </c>
      <c r="K347" s="1634">
        <v>0</v>
      </c>
      <c r="L347" s="1634">
        <v>0</v>
      </c>
      <c r="M347" s="1634">
        <v>0</v>
      </c>
      <c r="N347" s="1634">
        <v>0</v>
      </c>
      <c r="O347" s="1635">
        <v>0</v>
      </c>
      <c r="P347" s="1635">
        <v>0</v>
      </c>
      <c r="Q347" s="173" t="s">
        <v>2940</v>
      </c>
      <c r="R347" s="1635">
        <v>0</v>
      </c>
      <c r="S347" s="1635">
        <v>0</v>
      </c>
      <c r="T347" s="1635">
        <v>0</v>
      </c>
      <c r="U347" s="1635">
        <v>0</v>
      </c>
      <c r="V347" s="1635">
        <v>0</v>
      </c>
      <c r="W347" s="1636" t="s">
        <v>2926</v>
      </c>
    </row>
    <row r="348" spans="1:26" s="349" customFormat="1">
      <c r="A348" s="1078" t="s">
        <v>401</v>
      </c>
      <c r="B348" s="259"/>
      <c r="C348" s="614"/>
      <c r="D348" s="318" t="s">
        <v>52</v>
      </c>
      <c r="E348" s="1215">
        <f>SUM(E349,E354,E355,E356,E357,E358,E359,E360,E361,E362,E379,E392,E395,E413,E414,E415,E416,E433,E434,E435,E441,E442,E443,E444,E445,E446,E447,E448,E449,E451,E450,E452,E453,E456,E457,E458,E459,E460,E461,E462,E463,E464,E465,E466,E467)</f>
        <v>39714170</v>
      </c>
      <c r="F348" s="1215">
        <f t="shared" ref="F348:I348" si="20">SUM(F349,F354,F355,F356,F357,F358,F359,F360,F361,F362,F379,F392,F395,F413,F414,F415,F416,F433,F434,F435,F441,F442,F443,F444,F445,F446,F447,F448,F449,F451,F450,F452,F453,F456,F457,F458,F459,F460,F461,F462,F463,F464,F465,F466,F467)</f>
        <v>67750000</v>
      </c>
      <c r="G348" s="1215">
        <f t="shared" si="20"/>
        <v>162000</v>
      </c>
      <c r="H348" s="1215">
        <f t="shared" si="20"/>
        <v>41300</v>
      </c>
      <c r="I348" s="1215">
        <f t="shared" si="20"/>
        <v>30000</v>
      </c>
      <c r="J348" s="1215">
        <f>SUM(J349,J354,J355,J356,J357,J358,J359,J360,J361,J362,J379,J392,J395,J413,J414,J415,J416,J433,J434,J435,J441,J442,J443,J444,J445,J446,J447,J448,J449,J451,J450,J452,J453,J456,J457,J458,J459,J460,J461,J462,J463,J464,J465,J466,J467)</f>
        <v>107697470</v>
      </c>
      <c r="K348" s="1346"/>
      <c r="L348" s="1346"/>
      <c r="M348" s="1346"/>
      <c r="N348" s="1346"/>
      <c r="O348" s="683"/>
      <c r="P348" s="684"/>
      <c r="Q348" s="685"/>
      <c r="R348" s="684"/>
      <c r="S348" s="682"/>
      <c r="T348" s="686"/>
      <c r="U348" s="686"/>
      <c r="V348" s="686"/>
      <c r="W348" s="417"/>
      <c r="X348" s="348"/>
    </row>
    <row r="349" spans="1:26" s="349" customFormat="1" ht="46.5">
      <c r="A349" s="465"/>
      <c r="B349" s="590"/>
      <c r="C349" s="546">
        <v>1</v>
      </c>
      <c r="D349" s="598" t="s">
        <v>2225</v>
      </c>
      <c r="E349" s="1062">
        <v>0</v>
      </c>
      <c r="F349" s="1234">
        <v>140000</v>
      </c>
      <c r="G349" s="1062">
        <v>0</v>
      </c>
      <c r="H349" s="1062">
        <v>0</v>
      </c>
      <c r="I349" s="1062">
        <v>0</v>
      </c>
      <c r="J349" s="1044">
        <v>140000</v>
      </c>
      <c r="K349" s="1339"/>
      <c r="L349" s="1339"/>
      <c r="M349" s="1339"/>
      <c r="N349" s="1339"/>
      <c r="O349" s="433"/>
      <c r="P349" s="433"/>
      <c r="Q349" s="285"/>
      <c r="R349" s="387" t="s">
        <v>2226</v>
      </c>
      <c r="S349" s="432" t="s">
        <v>2227</v>
      </c>
      <c r="T349" s="285">
        <v>12</v>
      </c>
      <c r="U349" s="285">
        <v>12.2</v>
      </c>
      <c r="V349" s="285" t="s">
        <v>401</v>
      </c>
      <c r="W349" s="436" t="s">
        <v>2933</v>
      </c>
      <c r="X349" s="348"/>
    </row>
    <row r="350" spans="1:26" s="669" customFormat="1" ht="99.95" customHeight="1">
      <c r="A350" s="794"/>
      <c r="B350" s="786"/>
      <c r="C350" s="619"/>
      <c r="D350" s="1535" t="s">
        <v>2841</v>
      </c>
      <c r="E350" s="1646">
        <v>0</v>
      </c>
      <c r="F350" s="1472">
        <v>28700</v>
      </c>
      <c r="G350" s="1646">
        <v>0</v>
      </c>
      <c r="H350" s="1646">
        <v>0</v>
      </c>
      <c r="I350" s="1646">
        <v>0</v>
      </c>
      <c r="J350" s="1194">
        <v>28700</v>
      </c>
      <c r="K350" s="1537">
        <v>100</v>
      </c>
      <c r="L350" s="1537">
        <v>0</v>
      </c>
      <c r="M350" s="1537">
        <v>0</v>
      </c>
      <c r="N350" s="1537">
        <v>100</v>
      </c>
      <c r="O350" s="788" t="s">
        <v>415</v>
      </c>
      <c r="P350" s="788" t="s">
        <v>2137</v>
      </c>
      <c r="Q350" s="1563">
        <v>21916</v>
      </c>
      <c r="R350" s="788"/>
      <c r="S350" s="779"/>
      <c r="T350" s="1503">
        <v>12</v>
      </c>
      <c r="U350" s="1503">
        <v>12.2</v>
      </c>
      <c r="V350" s="1503" t="s">
        <v>401</v>
      </c>
      <c r="W350" s="788" t="s">
        <v>2933</v>
      </c>
      <c r="X350" s="668"/>
    </row>
    <row r="351" spans="1:26" s="669" customFormat="1" ht="99.95" customHeight="1">
      <c r="A351" s="796"/>
      <c r="B351" s="789"/>
      <c r="C351" s="633"/>
      <c r="D351" s="1539" t="s">
        <v>2842</v>
      </c>
      <c r="E351" s="1647">
        <v>0</v>
      </c>
      <c r="F351" s="1480">
        <v>32400</v>
      </c>
      <c r="G351" s="1647">
        <v>0</v>
      </c>
      <c r="H351" s="1647">
        <v>0</v>
      </c>
      <c r="I351" s="1647">
        <v>0</v>
      </c>
      <c r="J351" s="1195">
        <v>32400</v>
      </c>
      <c r="K351" s="1542">
        <v>150</v>
      </c>
      <c r="L351" s="1542">
        <v>50</v>
      </c>
      <c r="M351" s="1542">
        <v>0</v>
      </c>
      <c r="N351" s="1542">
        <v>200</v>
      </c>
      <c r="O351" s="792" t="s">
        <v>415</v>
      </c>
      <c r="P351" s="792" t="s">
        <v>2137</v>
      </c>
      <c r="Q351" s="1569">
        <v>21947</v>
      </c>
      <c r="R351" s="792"/>
      <c r="S351" s="782"/>
      <c r="T351" s="791">
        <v>12</v>
      </c>
      <c r="U351" s="791">
        <v>12.2</v>
      </c>
      <c r="V351" s="791" t="s">
        <v>401</v>
      </c>
      <c r="W351" s="792" t="s">
        <v>2933</v>
      </c>
      <c r="X351" s="668"/>
    </row>
    <row r="352" spans="1:26" s="669" customFormat="1" ht="99.95" customHeight="1">
      <c r="A352" s="1365"/>
      <c r="B352" s="1495"/>
      <c r="C352" s="1496"/>
      <c r="D352" s="1648" t="s">
        <v>2843</v>
      </c>
      <c r="E352" s="1649">
        <v>0</v>
      </c>
      <c r="F352" s="1650">
        <v>24300</v>
      </c>
      <c r="G352" s="1649">
        <v>0</v>
      </c>
      <c r="H352" s="1649">
        <v>0</v>
      </c>
      <c r="I352" s="1649">
        <v>0</v>
      </c>
      <c r="J352" s="1651">
        <v>24300</v>
      </c>
      <c r="K352" s="1652">
        <v>80</v>
      </c>
      <c r="L352" s="1652">
        <v>40</v>
      </c>
      <c r="M352" s="1652">
        <v>0</v>
      </c>
      <c r="N352" s="1652">
        <v>120</v>
      </c>
      <c r="O352" s="1409" t="s">
        <v>415</v>
      </c>
      <c r="P352" s="1409" t="s">
        <v>2137</v>
      </c>
      <c r="Q352" s="1653">
        <v>21976</v>
      </c>
      <c r="R352" s="1409"/>
      <c r="S352" s="1654"/>
      <c r="T352" s="1503">
        <v>12</v>
      </c>
      <c r="U352" s="1503">
        <v>12.2</v>
      </c>
      <c r="V352" s="1503" t="s">
        <v>401</v>
      </c>
      <c r="W352" s="1409" t="s">
        <v>2933</v>
      </c>
      <c r="X352" s="668"/>
    </row>
    <row r="353" spans="1:24" s="669" customFormat="1" ht="99.95" customHeight="1">
      <c r="A353" s="794"/>
      <c r="B353" s="786"/>
      <c r="C353" s="1486"/>
      <c r="D353" s="1539" t="s">
        <v>2844</v>
      </c>
      <c r="E353" s="1647">
        <v>0</v>
      </c>
      <c r="F353" s="1480">
        <v>54600</v>
      </c>
      <c r="G353" s="1647">
        <v>0</v>
      </c>
      <c r="H353" s="1647">
        <v>0</v>
      </c>
      <c r="I353" s="1647">
        <v>0</v>
      </c>
      <c r="J353" s="1195">
        <v>54600</v>
      </c>
      <c r="K353" s="1537">
        <v>120</v>
      </c>
      <c r="L353" s="1537">
        <v>40</v>
      </c>
      <c r="M353" s="1537">
        <v>40</v>
      </c>
      <c r="N353" s="1537">
        <v>200</v>
      </c>
      <c r="O353" s="788" t="s">
        <v>415</v>
      </c>
      <c r="P353" s="788" t="s">
        <v>2137</v>
      </c>
      <c r="Q353" s="1563">
        <v>22007</v>
      </c>
      <c r="R353" s="788"/>
      <c r="S353" s="779"/>
      <c r="T353" s="1503">
        <v>12</v>
      </c>
      <c r="U353" s="1503">
        <v>12.2</v>
      </c>
      <c r="V353" s="1503" t="s">
        <v>401</v>
      </c>
      <c r="W353" s="792" t="s">
        <v>2933</v>
      </c>
      <c r="X353" s="668"/>
    </row>
    <row r="354" spans="1:24" s="349" customFormat="1" ht="177.95" customHeight="1">
      <c r="A354" s="280"/>
      <c r="B354" s="516"/>
      <c r="C354" s="529">
        <v>2</v>
      </c>
      <c r="D354" s="263" t="s">
        <v>2318</v>
      </c>
      <c r="E354" s="1271">
        <v>0</v>
      </c>
      <c r="F354" s="243">
        <v>350000</v>
      </c>
      <c r="G354" s="1232">
        <v>0</v>
      </c>
      <c r="H354" s="1232">
        <v>0</v>
      </c>
      <c r="I354" s="1232">
        <v>0</v>
      </c>
      <c r="J354" s="1131">
        <f>SUM(E354:I354)</f>
        <v>350000</v>
      </c>
      <c r="K354" s="1131">
        <v>74</v>
      </c>
      <c r="L354" s="1131">
        <v>22</v>
      </c>
      <c r="M354" s="1131">
        <v>0</v>
      </c>
      <c r="N354" s="1131">
        <v>96</v>
      </c>
      <c r="O354" s="181" t="s">
        <v>942</v>
      </c>
      <c r="P354" s="181" t="s">
        <v>303</v>
      </c>
      <c r="Q354" s="236">
        <v>21824</v>
      </c>
      <c r="R354" s="181" t="s">
        <v>2316</v>
      </c>
      <c r="S354" s="943" t="s">
        <v>2317</v>
      </c>
      <c r="T354" s="943">
        <v>12</v>
      </c>
      <c r="U354" s="943">
        <v>12.2</v>
      </c>
      <c r="V354" s="943" t="s">
        <v>401</v>
      </c>
      <c r="W354" s="262" t="s">
        <v>2314</v>
      </c>
      <c r="X354" s="348"/>
    </row>
    <row r="355" spans="1:24" s="349" customFormat="1" ht="177.95" customHeight="1">
      <c r="A355" s="280"/>
      <c r="B355" s="516"/>
      <c r="C355" s="529">
        <v>3</v>
      </c>
      <c r="D355" s="180" t="s">
        <v>2319</v>
      </c>
      <c r="E355" s="1232">
        <v>0</v>
      </c>
      <c r="F355" s="245">
        <v>400000</v>
      </c>
      <c r="G355" s="1232">
        <v>0</v>
      </c>
      <c r="H355" s="1232">
        <v>0</v>
      </c>
      <c r="I355" s="1232">
        <v>0</v>
      </c>
      <c r="J355" s="1131">
        <v>400000</v>
      </c>
      <c r="K355" s="227">
        <v>47</v>
      </c>
      <c r="L355" s="227">
        <v>15</v>
      </c>
      <c r="M355" s="227">
        <v>0</v>
      </c>
      <c r="N355" s="227">
        <v>62</v>
      </c>
      <c r="O355" s="146" t="s">
        <v>942</v>
      </c>
      <c r="P355" s="146" t="s">
        <v>303</v>
      </c>
      <c r="Q355" s="233">
        <v>21916</v>
      </c>
      <c r="R355" s="146" t="s">
        <v>2316</v>
      </c>
      <c r="S355" s="210" t="s">
        <v>2317</v>
      </c>
      <c r="T355" s="210">
        <v>12</v>
      </c>
      <c r="U355" s="210">
        <v>12.2</v>
      </c>
      <c r="V355" s="210" t="s">
        <v>401</v>
      </c>
      <c r="W355" s="893" t="s">
        <v>2314</v>
      </c>
      <c r="X355" s="348"/>
    </row>
    <row r="356" spans="1:24" s="349" customFormat="1" ht="177.95" customHeight="1">
      <c r="A356" s="280"/>
      <c r="B356" s="516"/>
      <c r="C356" s="531">
        <v>4</v>
      </c>
      <c r="D356" s="180" t="s">
        <v>2320</v>
      </c>
      <c r="E356" s="1040">
        <v>0</v>
      </c>
      <c r="F356" s="245">
        <v>1200000</v>
      </c>
      <c r="G356" s="1040">
        <v>0</v>
      </c>
      <c r="H356" s="1040">
        <v>0</v>
      </c>
      <c r="I356" s="1040">
        <v>0</v>
      </c>
      <c r="J356" s="1131">
        <v>1200000</v>
      </c>
      <c r="K356" s="227">
        <v>133</v>
      </c>
      <c r="L356" s="227">
        <v>36</v>
      </c>
      <c r="M356" s="227">
        <v>0</v>
      </c>
      <c r="N356" s="227">
        <v>169</v>
      </c>
      <c r="O356" s="146" t="s">
        <v>942</v>
      </c>
      <c r="P356" s="146" t="s">
        <v>303</v>
      </c>
      <c r="Q356" s="233">
        <v>21947</v>
      </c>
      <c r="R356" s="146" t="s">
        <v>2316</v>
      </c>
      <c r="S356" s="210" t="s">
        <v>2317</v>
      </c>
      <c r="T356" s="210">
        <v>12</v>
      </c>
      <c r="U356" s="210">
        <v>12.2</v>
      </c>
      <c r="V356" s="210" t="s">
        <v>401</v>
      </c>
      <c r="W356" s="262" t="s">
        <v>2314</v>
      </c>
      <c r="X356" s="348"/>
    </row>
    <row r="357" spans="1:24" s="349" customFormat="1" ht="120" customHeight="1">
      <c r="A357" s="280"/>
      <c r="B357" s="516"/>
      <c r="C357" s="529">
        <v>5</v>
      </c>
      <c r="D357" s="587" t="s">
        <v>2325</v>
      </c>
      <c r="E357" s="1232">
        <v>0</v>
      </c>
      <c r="F357" s="1165">
        <v>0</v>
      </c>
      <c r="G357" s="1232">
        <v>0</v>
      </c>
      <c r="H357" s="1232">
        <v>0</v>
      </c>
      <c r="I357" s="1232">
        <v>0</v>
      </c>
      <c r="J357" s="1036">
        <f>SUM(E357:I357)</f>
        <v>0</v>
      </c>
      <c r="K357" s="1036">
        <v>74</v>
      </c>
      <c r="L357" s="1036">
        <v>12</v>
      </c>
      <c r="M357" s="1036">
        <v>0</v>
      </c>
      <c r="N357" s="1036">
        <v>86</v>
      </c>
      <c r="O357" s="149" t="s">
        <v>308</v>
      </c>
      <c r="P357" s="149" t="s">
        <v>299</v>
      </c>
      <c r="Q357" s="233">
        <v>21824</v>
      </c>
      <c r="R357" s="149" t="s">
        <v>2321</v>
      </c>
      <c r="S357" s="231" t="s">
        <v>2317</v>
      </c>
      <c r="T357" s="231">
        <v>12</v>
      </c>
      <c r="U357" s="231">
        <v>12.2</v>
      </c>
      <c r="V357" s="231" t="s">
        <v>401</v>
      </c>
      <c r="W357" s="362" t="s">
        <v>2314</v>
      </c>
      <c r="X357" s="348"/>
    </row>
    <row r="358" spans="1:24" s="349" customFormat="1" ht="120" customHeight="1">
      <c r="A358" s="280"/>
      <c r="B358" s="516"/>
      <c r="C358" s="531">
        <v>6</v>
      </c>
      <c r="D358" s="587" t="s">
        <v>2326</v>
      </c>
      <c r="E358" s="1232">
        <v>0</v>
      </c>
      <c r="F358" s="1165">
        <v>70000</v>
      </c>
      <c r="G358" s="1232">
        <v>0</v>
      </c>
      <c r="H358" s="1232">
        <v>0</v>
      </c>
      <c r="I358" s="1232">
        <v>0</v>
      </c>
      <c r="J358" s="1131">
        <v>70000</v>
      </c>
      <c r="K358" s="1036">
        <v>47</v>
      </c>
      <c r="L358" s="1036">
        <v>15</v>
      </c>
      <c r="M358" s="1036">
        <v>0</v>
      </c>
      <c r="N358" s="227">
        <v>62</v>
      </c>
      <c r="O358" s="146" t="s">
        <v>308</v>
      </c>
      <c r="P358" s="146" t="s">
        <v>299</v>
      </c>
      <c r="Q358" s="233">
        <v>21916</v>
      </c>
      <c r="R358" s="149" t="s">
        <v>2321</v>
      </c>
      <c r="S358" s="210" t="s">
        <v>2317</v>
      </c>
      <c r="T358" s="210">
        <v>12</v>
      </c>
      <c r="U358" s="210">
        <v>12.2</v>
      </c>
      <c r="V358" s="210" t="s">
        <v>401</v>
      </c>
      <c r="W358" s="262" t="s">
        <v>2314</v>
      </c>
      <c r="X358" s="348"/>
    </row>
    <row r="359" spans="1:24" s="349" customFormat="1" ht="120" customHeight="1">
      <c r="A359" s="280"/>
      <c r="B359" s="516"/>
      <c r="C359" s="529">
        <v>7</v>
      </c>
      <c r="D359" s="587" t="s">
        <v>2327</v>
      </c>
      <c r="E359" s="1232">
        <v>0</v>
      </c>
      <c r="F359" s="1165">
        <v>500000</v>
      </c>
      <c r="G359" s="1232">
        <v>0</v>
      </c>
      <c r="H359" s="1232">
        <v>0</v>
      </c>
      <c r="I359" s="1232">
        <v>0</v>
      </c>
      <c r="J359" s="1131">
        <v>500000</v>
      </c>
      <c r="K359" s="1036">
        <v>133</v>
      </c>
      <c r="L359" s="1036">
        <v>31</v>
      </c>
      <c r="M359" s="1036">
        <v>0</v>
      </c>
      <c r="N359" s="227">
        <v>164</v>
      </c>
      <c r="O359" s="146" t="s">
        <v>308</v>
      </c>
      <c r="P359" s="146" t="s">
        <v>299</v>
      </c>
      <c r="Q359" s="233">
        <v>21947</v>
      </c>
      <c r="R359" s="149" t="s">
        <v>2321</v>
      </c>
      <c r="S359" s="210" t="s">
        <v>2317</v>
      </c>
      <c r="T359" s="210">
        <v>12</v>
      </c>
      <c r="U359" s="210">
        <v>12.2</v>
      </c>
      <c r="V359" s="210" t="s">
        <v>401</v>
      </c>
      <c r="W359" s="262" t="s">
        <v>2314</v>
      </c>
      <c r="X359" s="348"/>
    </row>
    <row r="360" spans="1:24" s="349" customFormat="1" ht="165.75" customHeight="1">
      <c r="A360" s="280"/>
      <c r="B360" s="516"/>
      <c r="C360" s="562">
        <v>8</v>
      </c>
      <c r="D360" s="496" t="s">
        <v>930</v>
      </c>
      <c r="E360" s="270">
        <v>50000</v>
      </c>
      <c r="F360" s="239"/>
      <c r="G360" s="1232">
        <v>0</v>
      </c>
      <c r="H360" s="1232">
        <v>0</v>
      </c>
      <c r="I360" s="1232">
        <v>0</v>
      </c>
      <c r="J360" s="338">
        <f>SUM(E360:I360)</f>
        <v>50000</v>
      </c>
      <c r="K360" s="227">
        <v>50</v>
      </c>
      <c r="L360" s="227">
        <v>15</v>
      </c>
      <c r="M360" s="227">
        <v>0</v>
      </c>
      <c r="N360" s="227">
        <v>65</v>
      </c>
      <c r="O360" s="146" t="s">
        <v>931</v>
      </c>
      <c r="P360" s="146" t="s">
        <v>932</v>
      </c>
      <c r="Q360" s="210" t="s">
        <v>933</v>
      </c>
      <c r="R360" s="146" t="s">
        <v>934</v>
      </c>
      <c r="S360" s="218" t="s">
        <v>935</v>
      </c>
      <c r="T360" s="199" t="s">
        <v>936</v>
      </c>
      <c r="U360" s="199" t="s">
        <v>821</v>
      </c>
      <c r="V360" s="199" t="s">
        <v>401</v>
      </c>
      <c r="W360" s="149" t="s">
        <v>893</v>
      </c>
      <c r="X360" s="348"/>
    </row>
    <row r="361" spans="1:24" s="349" customFormat="1" ht="177" customHeight="1">
      <c r="A361" s="280"/>
      <c r="B361" s="516"/>
      <c r="C361" s="562">
        <v>9</v>
      </c>
      <c r="D361" s="110" t="s">
        <v>2822</v>
      </c>
      <c r="E361" s="245">
        <v>233600</v>
      </c>
      <c r="F361" s="1213" t="s">
        <v>150</v>
      </c>
      <c r="G361" s="1213" t="s">
        <v>150</v>
      </c>
      <c r="H361" s="1213" t="s">
        <v>150</v>
      </c>
      <c r="I361" s="1213" t="s">
        <v>150</v>
      </c>
      <c r="J361" s="1131">
        <v>233600</v>
      </c>
      <c r="K361" s="227">
        <v>196</v>
      </c>
      <c r="L361" s="227" t="s">
        <v>150</v>
      </c>
      <c r="M361" s="227" t="s">
        <v>150</v>
      </c>
      <c r="N361" s="227">
        <v>196</v>
      </c>
      <c r="O361" s="149" t="s">
        <v>3073</v>
      </c>
      <c r="P361" s="149" t="s">
        <v>398</v>
      </c>
      <c r="Q361" s="207">
        <v>21855</v>
      </c>
      <c r="R361" s="146" t="s">
        <v>399</v>
      </c>
      <c r="S361" s="210" t="s">
        <v>400</v>
      </c>
      <c r="T361" s="206">
        <v>12</v>
      </c>
      <c r="U361" s="206">
        <v>12.2</v>
      </c>
      <c r="V361" s="206" t="s">
        <v>401</v>
      </c>
      <c r="W361" s="262" t="s">
        <v>153</v>
      </c>
      <c r="X361" s="348"/>
    </row>
    <row r="362" spans="1:24" s="349" customFormat="1" ht="36.75" customHeight="1">
      <c r="A362" s="465"/>
      <c r="B362" s="590"/>
      <c r="C362" s="566">
        <v>10</v>
      </c>
      <c r="D362" s="547" t="s">
        <v>405</v>
      </c>
      <c r="E362" s="1044">
        <f t="shared" ref="E362:J362" si="21">SUM(E363,E364,E365,E366,E367,E368,E369,E370,E371,E372,E373,E374,E375,E376,E377,E378)</f>
        <v>0</v>
      </c>
      <c r="F362" s="1044">
        <f t="shared" si="21"/>
        <v>4225000</v>
      </c>
      <c r="G362" s="1044">
        <f t="shared" si="21"/>
        <v>0</v>
      </c>
      <c r="H362" s="1044">
        <f t="shared" si="21"/>
        <v>0</v>
      </c>
      <c r="I362" s="1044">
        <f t="shared" si="21"/>
        <v>0</v>
      </c>
      <c r="J362" s="1044">
        <f t="shared" si="21"/>
        <v>4225000</v>
      </c>
      <c r="K362" s="1339"/>
      <c r="L362" s="989"/>
      <c r="M362" s="989"/>
      <c r="N362" s="989"/>
      <c r="O362" s="732"/>
      <c r="P362" s="732"/>
      <c r="Q362" s="431"/>
      <c r="R362" s="387"/>
      <c r="S362" s="453"/>
      <c r="T362" s="834">
        <v>12</v>
      </c>
      <c r="U362" s="834">
        <v>12.2</v>
      </c>
      <c r="V362" s="834" t="s">
        <v>401</v>
      </c>
      <c r="W362" s="340" t="s">
        <v>153</v>
      </c>
      <c r="X362" s="348"/>
    </row>
    <row r="363" spans="1:24" s="669" customFormat="1" ht="163.5" customHeight="1">
      <c r="A363" s="794"/>
      <c r="B363" s="786"/>
      <c r="C363" s="1655"/>
      <c r="D363" s="1560" t="s">
        <v>2823</v>
      </c>
      <c r="E363" s="1656" t="s">
        <v>150</v>
      </c>
      <c r="F363" s="1472">
        <v>200000</v>
      </c>
      <c r="G363" s="1656" t="s">
        <v>150</v>
      </c>
      <c r="H363" s="1656" t="s">
        <v>150</v>
      </c>
      <c r="I363" s="1656" t="s">
        <v>150</v>
      </c>
      <c r="J363" s="1289">
        <v>200000</v>
      </c>
      <c r="K363" s="1537">
        <v>196</v>
      </c>
      <c r="L363" s="1537" t="s">
        <v>150</v>
      </c>
      <c r="M363" s="1537" t="s">
        <v>150</v>
      </c>
      <c r="N363" s="1537">
        <v>196</v>
      </c>
      <c r="O363" s="1463" t="s">
        <v>3074</v>
      </c>
      <c r="P363" s="1463" t="s">
        <v>398</v>
      </c>
      <c r="Q363" s="1563">
        <v>21855</v>
      </c>
      <c r="R363" s="788" t="s">
        <v>399</v>
      </c>
      <c r="S363" s="781" t="s">
        <v>400</v>
      </c>
      <c r="T363" s="1657">
        <v>12</v>
      </c>
      <c r="U363" s="1657">
        <v>12.2</v>
      </c>
      <c r="V363" s="1657" t="s">
        <v>401</v>
      </c>
      <c r="W363" s="1564" t="s">
        <v>153</v>
      </c>
      <c r="X363" s="668" t="s">
        <v>405</v>
      </c>
    </row>
    <row r="364" spans="1:24" s="669" customFormat="1" ht="165" customHeight="1">
      <c r="A364" s="794"/>
      <c r="B364" s="786"/>
      <c r="C364" s="1655"/>
      <c r="D364" s="1560" t="s">
        <v>2824</v>
      </c>
      <c r="E364" s="1656" t="s">
        <v>150</v>
      </c>
      <c r="F364" s="1455">
        <v>200000</v>
      </c>
      <c r="G364" s="1656" t="s">
        <v>150</v>
      </c>
      <c r="H364" s="1656" t="s">
        <v>150</v>
      </c>
      <c r="I364" s="1656" t="s">
        <v>150</v>
      </c>
      <c r="J364" s="1461">
        <v>200000</v>
      </c>
      <c r="K364" s="1473">
        <v>195</v>
      </c>
      <c r="L364" s="1473">
        <v>72</v>
      </c>
      <c r="M364" s="1473" t="s">
        <v>150</v>
      </c>
      <c r="N364" s="1473">
        <v>267</v>
      </c>
      <c r="O364" s="1463" t="s">
        <v>3074</v>
      </c>
      <c r="P364" s="1463" t="s">
        <v>429</v>
      </c>
      <c r="Q364" s="1478">
        <v>21855</v>
      </c>
      <c r="R364" s="1463" t="s">
        <v>470</v>
      </c>
      <c r="S364" s="1658" t="s">
        <v>520</v>
      </c>
      <c r="T364" s="1475">
        <v>12</v>
      </c>
      <c r="U364" s="1475">
        <v>12.2</v>
      </c>
      <c r="V364" s="1475" t="s">
        <v>401</v>
      </c>
      <c r="W364" s="1463" t="s">
        <v>432</v>
      </c>
      <c r="X364" s="668" t="s">
        <v>405</v>
      </c>
    </row>
    <row r="365" spans="1:24" s="669" customFormat="1" ht="165" customHeight="1">
      <c r="A365" s="794"/>
      <c r="B365" s="786"/>
      <c r="C365" s="1655"/>
      <c r="D365" s="1659" t="s">
        <v>2825</v>
      </c>
      <c r="E365" s="1656" t="s">
        <v>150</v>
      </c>
      <c r="F365" s="1551">
        <v>200000</v>
      </c>
      <c r="G365" s="1656" t="s">
        <v>150</v>
      </c>
      <c r="H365" s="1656" t="s">
        <v>150</v>
      </c>
      <c r="I365" s="1656" t="s">
        <v>150</v>
      </c>
      <c r="J365" s="1289">
        <v>200000</v>
      </c>
      <c r="K365" s="1289">
        <v>130</v>
      </c>
      <c r="L365" s="1289">
        <v>0</v>
      </c>
      <c r="M365" s="1289">
        <v>0</v>
      </c>
      <c r="N365" s="1289">
        <v>130</v>
      </c>
      <c r="O365" s="1463" t="s">
        <v>3074</v>
      </c>
      <c r="P365" s="1463" t="s">
        <v>398</v>
      </c>
      <c r="Q365" s="160">
        <v>21855</v>
      </c>
      <c r="R365" s="376" t="s">
        <v>667</v>
      </c>
      <c r="S365" s="161" t="s">
        <v>668</v>
      </c>
      <c r="T365" s="161">
        <v>12</v>
      </c>
      <c r="U365" s="161">
        <v>12.2</v>
      </c>
      <c r="V365" s="161" t="s">
        <v>401</v>
      </c>
      <c r="W365" s="1660" t="s">
        <v>588</v>
      </c>
      <c r="X365" s="668" t="s">
        <v>405</v>
      </c>
    </row>
    <row r="366" spans="1:24" s="669" customFormat="1" ht="165" customHeight="1">
      <c r="A366" s="796"/>
      <c r="B366" s="789"/>
      <c r="C366" s="1661"/>
      <c r="D366" s="1566" t="s">
        <v>2826</v>
      </c>
      <c r="E366" s="1662" t="s">
        <v>150</v>
      </c>
      <c r="F366" s="1466">
        <v>200000</v>
      </c>
      <c r="G366" s="1662" t="s">
        <v>150</v>
      </c>
      <c r="H366" s="1662" t="s">
        <v>150</v>
      </c>
      <c r="I366" s="1662" t="s">
        <v>150</v>
      </c>
      <c r="J366" s="1195">
        <f>SUM(E366:I366)</f>
        <v>200000</v>
      </c>
      <c r="K366" s="1542">
        <v>100</v>
      </c>
      <c r="L366" s="1542">
        <v>15</v>
      </c>
      <c r="M366" s="1542" t="s">
        <v>150</v>
      </c>
      <c r="N366" s="1542">
        <v>115</v>
      </c>
      <c r="O366" s="1468" t="s">
        <v>3074</v>
      </c>
      <c r="P366" s="1385" t="s">
        <v>937</v>
      </c>
      <c r="Q366" s="1663" t="s">
        <v>869</v>
      </c>
      <c r="R366" s="792" t="s">
        <v>938</v>
      </c>
      <c r="S366" s="782" t="s">
        <v>935</v>
      </c>
      <c r="T366" s="926">
        <v>12</v>
      </c>
      <c r="U366" s="926" t="s">
        <v>821</v>
      </c>
      <c r="V366" s="926" t="s">
        <v>401</v>
      </c>
      <c r="W366" s="1468" t="s">
        <v>893</v>
      </c>
      <c r="X366" s="668" t="s">
        <v>405</v>
      </c>
    </row>
    <row r="367" spans="1:24" s="669" customFormat="1" ht="165" customHeight="1">
      <c r="A367" s="1365"/>
      <c r="B367" s="1495"/>
      <c r="C367" s="1664"/>
      <c r="D367" s="1665" t="s">
        <v>2827</v>
      </c>
      <c r="E367" s="1666" t="s">
        <v>150</v>
      </c>
      <c r="F367" s="1667">
        <v>200000</v>
      </c>
      <c r="G367" s="1666" t="s">
        <v>150</v>
      </c>
      <c r="H367" s="1666" t="s">
        <v>150</v>
      </c>
      <c r="I367" s="1666" t="s">
        <v>150</v>
      </c>
      <c r="J367" s="1668">
        <v>200000</v>
      </c>
      <c r="K367" s="1669">
        <v>90</v>
      </c>
      <c r="L367" s="1669">
        <v>16</v>
      </c>
      <c r="M367" s="1669">
        <v>0</v>
      </c>
      <c r="N367" s="1669">
        <v>106</v>
      </c>
      <c r="O367" s="1670" t="s">
        <v>3074</v>
      </c>
      <c r="P367" s="1670" t="s">
        <v>398</v>
      </c>
      <c r="Q367" s="1671">
        <v>21855</v>
      </c>
      <c r="R367" s="1409" t="s">
        <v>1463</v>
      </c>
      <c r="S367" s="1672" t="s">
        <v>1464</v>
      </c>
      <c r="T367" s="1673">
        <v>12</v>
      </c>
      <c r="U367" s="1673">
        <v>12.2</v>
      </c>
      <c r="V367" s="1673" t="s">
        <v>401</v>
      </c>
      <c r="W367" s="1409" t="s">
        <v>1373</v>
      </c>
      <c r="X367" s="668" t="s">
        <v>405</v>
      </c>
    </row>
    <row r="368" spans="1:24" s="669" customFormat="1" ht="165" customHeight="1">
      <c r="A368" s="794"/>
      <c r="B368" s="786"/>
      <c r="C368" s="1655"/>
      <c r="D368" s="1560" t="s">
        <v>2828</v>
      </c>
      <c r="E368" s="1656" t="s">
        <v>150</v>
      </c>
      <c r="F368" s="1455">
        <v>300000</v>
      </c>
      <c r="G368" s="1656" t="s">
        <v>150</v>
      </c>
      <c r="H368" s="1656" t="s">
        <v>150</v>
      </c>
      <c r="I368" s="1656" t="s">
        <v>150</v>
      </c>
      <c r="J368" s="1461">
        <v>300000</v>
      </c>
      <c r="K368" s="1537">
        <v>80</v>
      </c>
      <c r="L368" s="1537">
        <v>15</v>
      </c>
      <c r="M368" s="1537">
        <v>0</v>
      </c>
      <c r="N368" s="1537">
        <v>95</v>
      </c>
      <c r="O368" s="1463" t="s">
        <v>3074</v>
      </c>
      <c r="P368" s="1463" t="s">
        <v>398</v>
      </c>
      <c r="Q368" s="920" t="s">
        <v>1239</v>
      </c>
      <c r="R368" s="788" t="s">
        <v>1250</v>
      </c>
      <c r="S368" s="780" t="s">
        <v>1246</v>
      </c>
      <c r="T368" s="1674">
        <v>12</v>
      </c>
      <c r="U368" s="1674">
        <v>12.2</v>
      </c>
      <c r="V368" s="1674" t="s">
        <v>401</v>
      </c>
      <c r="W368" s="1463" t="s">
        <v>1171</v>
      </c>
      <c r="X368" s="668" t="s">
        <v>405</v>
      </c>
    </row>
    <row r="369" spans="1:26" s="669" customFormat="1" ht="165" customHeight="1">
      <c r="A369" s="794"/>
      <c r="B369" s="786"/>
      <c r="C369" s="1655"/>
      <c r="D369" s="1560" t="s">
        <v>2829</v>
      </c>
      <c r="E369" s="1656" t="s">
        <v>150</v>
      </c>
      <c r="F369" s="1472">
        <v>200000</v>
      </c>
      <c r="G369" s="1656" t="s">
        <v>150</v>
      </c>
      <c r="H369" s="1656" t="s">
        <v>150</v>
      </c>
      <c r="I369" s="1656" t="s">
        <v>150</v>
      </c>
      <c r="J369" s="1473">
        <v>200000</v>
      </c>
      <c r="K369" s="1537">
        <v>100</v>
      </c>
      <c r="L369" s="1537">
        <v>16</v>
      </c>
      <c r="M369" s="1537" t="s">
        <v>150</v>
      </c>
      <c r="N369" s="1537">
        <v>116</v>
      </c>
      <c r="O369" s="1463" t="s">
        <v>3074</v>
      </c>
      <c r="P369" s="1463" t="s">
        <v>303</v>
      </c>
      <c r="Q369" s="1475" t="s">
        <v>830</v>
      </c>
      <c r="R369" s="1463" t="s">
        <v>2107</v>
      </c>
      <c r="S369" s="1476" t="s">
        <v>2108</v>
      </c>
      <c r="T369" s="1475">
        <v>12</v>
      </c>
      <c r="U369" s="1475">
        <v>12.2</v>
      </c>
      <c r="V369" s="1475" t="s">
        <v>401</v>
      </c>
      <c r="W369" s="1463" t="s">
        <v>2066</v>
      </c>
      <c r="X369" s="668" t="s">
        <v>405</v>
      </c>
    </row>
    <row r="370" spans="1:26" s="669" customFormat="1" ht="165" customHeight="1">
      <c r="A370" s="796"/>
      <c r="B370" s="789"/>
      <c r="C370" s="633"/>
      <c r="D370" s="1566" t="s">
        <v>2830</v>
      </c>
      <c r="E370" s="1662" t="s">
        <v>150</v>
      </c>
      <c r="F370" s="1270">
        <v>200000</v>
      </c>
      <c r="G370" s="1662" t="s">
        <v>150</v>
      </c>
      <c r="H370" s="1662" t="s">
        <v>150</v>
      </c>
      <c r="I370" s="1662" t="s">
        <v>150</v>
      </c>
      <c r="J370" s="1195">
        <f>SUM(E370:I370)</f>
        <v>200000</v>
      </c>
      <c r="K370" s="1327">
        <v>120</v>
      </c>
      <c r="L370" s="1675">
        <v>30</v>
      </c>
      <c r="M370" s="1327">
        <v>0</v>
      </c>
      <c r="N370" s="1542">
        <v>150</v>
      </c>
      <c r="O370" s="1468" t="s">
        <v>3074</v>
      </c>
      <c r="P370" s="1468" t="s">
        <v>398</v>
      </c>
      <c r="Q370" s="1663" t="s">
        <v>830</v>
      </c>
      <c r="R370" s="792" t="s">
        <v>831</v>
      </c>
      <c r="S370" s="791" t="s">
        <v>829</v>
      </c>
      <c r="T370" s="1676">
        <v>12</v>
      </c>
      <c r="U370" s="1677">
        <v>12.4</v>
      </c>
      <c r="V370" s="1678" t="s">
        <v>827</v>
      </c>
      <c r="W370" s="792" t="s">
        <v>774</v>
      </c>
      <c r="X370" s="668" t="s">
        <v>405</v>
      </c>
      <c r="Y370" s="1454">
        <v>12.2</v>
      </c>
      <c r="Z370" s="1454" t="s">
        <v>401</v>
      </c>
    </row>
    <row r="371" spans="1:26" s="669" customFormat="1" ht="165" customHeight="1">
      <c r="A371" s="1365"/>
      <c r="B371" s="1495"/>
      <c r="C371" s="1664"/>
      <c r="D371" s="1665" t="s">
        <v>2831</v>
      </c>
      <c r="E371" s="1666" t="s">
        <v>150</v>
      </c>
      <c r="F371" s="1650">
        <v>200000</v>
      </c>
      <c r="G371" s="1679" t="s">
        <v>307</v>
      </c>
      <c r="H371" s="1680" t="s">
        <v>307</v>
      </c>
      <c r="I371" s="1680" t="s">
        <v>307</v>
      </c>
      <c r="J371" s="1651">
        <v>200000</v>
      </c>
      <c r="K371" s="1669">
        <v>46</v>
      </c>
      <c r="L371" s="1669">
        <v>9</v>
      </c>
      <c r="M371" s="1669" t="s">
        <v>307</v>
      </c>
      <c r="N371" s="1669">
        <v>55</v>
      </c>
      <c r="O371" s="1670" t="s">
        <v>3074</v>
      </c>
      <c r="P371" s="1670" t="s">
        <v>398</v>
      </c>
      <c r="Q371" s="1673" t="s">
        <v>1600</v>
      </c>
      <c r="R371" s="1409" t="s">
        <v>1542</v>
      </c>
      <c r="S371" s="1673" t="s">
        <v>1601</v>
      </c>
      <c r="T371" s="1673">
        <v>12</v>
      </c>
      <c r="U371" s="1673">
        <v>12.2</v>
      </c>
      <c r="V371" s="1673" t="s">
        <v>401</v>
      </c>
      <c r="W371" s="1681" t="s">
        <v>1544</v>
      </c>
      <c r="X371" s="668" t="s">
        <v>405</v>
      </c>
    </row>
    <row r="372" spans="1:26" s="669" customFormat="1" ht="165" customHeight="1">
      <c r="A372" s="794"/>
      <c r="B372" s="786"/>
      <c r="C372" s="615"/>
      <c r="D372" s="1560" t="s">
        <v>2832</v>
      </c>
      <c r="E372" s="1656" t="s">
        <v>150</v>
      </c>
      <c r="F372" s="1472">
        <v>200000</v>
      </c>
      <c r="G372" s="1656" t="s">
        <v>150</v>
      </c>
      <c r="H372" s="1656" t="s">
        <v>150</v>
      </c>
      <c r="I372" s="1656" t="s">
        <v>150</v>
      </c>
      <c r="J372" s="1194">
        <f>SUM(E372:I372)</f>
        <v>200000</v>
      </c>
      <c r="K372" s="1537">
        <v>200</v>
      </c>
      <c r="L372" s="1537">
        <v>10</v>
      </c>
      <c r="M372" s="1537"/>
      <c r="N372" s="1537">
        <v>210</v>
      </c>
      <c r="O372" s="1463" t="s">
        <v>3074</v>
      </c>
      <c r="P372" s="1463" t="s">
        <v>398</v>
      </c>
      <c r="Q372" s="1563">
        <v>21855</v>
      </c>
      <c r="R372" s="788" t="s">
        <v>1098</v>
      </c>
      <c r="S372" s="779" t="s">
        <v>1053</v>
      </c>
      <c r="T372" s="781">
        <v>12</v>
      </c>
      <c r="U372" s="781">
        <v>12.3</v>
      </c>
      <c r="V372" s="781" t="s">
        <v>1099</v>
      </c>
      <c r="W372" s="1682" t="s">
        <v>1024</v>
      </c>
      <c r="X372" s="668" t="s">
        <v>405</v>
      </c>
      <c r="Y372" s="1454">
        <v>12.2</v>
      </c>
      <c r="Z372" s="1454" t="s">
        <v>401</v>
      </c>
    </row>
    <row r="373" spans="1:26" s="669" customFormat="1" ht="165" customHeight="1">
      <c r="A373" s="794"/>
      <c r="B373" s="786"/>
      <c r="C373" s="1534"/>
      <c r="D373" s="1471" t="s">
        <v>2833</v>
      </c>
      <c r="E373" s="1656" t="s">
        <v>150</v>
      </c>
      <c r="F373" s="1455">
        <v>200000</v>
      </c>
      <c r="G373" s="1656" t="s">
        <v>150</v>
      </c>
      <c r="H373" s="1656" t="s">
        <v>150</v>
      </c>
      <c r="I373" s="1656" t="s">
        <v>150</v>
      </c>
      <c r="J373" s="1194">
        <v>200000</v>
      </c>
      <c r="K373" s="1537">
        <v>70</v>
      </c>
      <c r="L373" s="1537">
        <v>11</v>
      </c>
      <c r="M373" s="1537">
        <v>0</v>
      </c>
      <c r="N373" s="1537">
        <v>81</v>
      </c>
      <c r="O373" s="1463" t="s">
        <v>3074</v>
      </c>
      <c r="P373" s="1463" t="s">
        <v>398</v>
      </c>
      <c r="Q373" s="1563">
        <v>21855</v>
      </c>
      <c r="R373" s="1683" t="s">
        <v>2608</v>
      </c>
      <c r="S373" s="781" t="s">
        <v>2645</v>
      </c>
      <c r="T373" s="781">
        <v>12</v>
      </c>
      <c r="U373" s="781">
        <v>12.2</v>
      </c>
      <c r="V373" s="781" t="s">
        <v>401</v>
      </c>
      <c r="W373" s="795" t="s">
        <v>2500</v>
      </c>
      <c r="X373" s="668" t="s">
        <v>405</v>
      </c>
      <c r="Y373" s="1684"/>
    </row>
    <row r="374" spans="1:26" s="669" customFormat="1" ht="165" customHeight="1">
      <c r="A374" s="796"/>
      <c r="B374" s="789"/>
      <c r="C374" s="1538"/>
      <c r="D374" s="1566" t="s">
        <v>2834</v>
      </c>
      <c r="E374" s="1662" t="s">
        <v>150</v>
      </c>
      <c r="F374" s="1480">
        <v>200000</v>
      </c>
      <c r="G374" s="1662" t="s">
        <v>150</v>
      </c>
      <c r="H374" s="1662" t="s">
        <v>150</v>
      </c>
      <c r="I374" s="1662" t="s">
        <v>150</v>
      </c>
      <c r="J374" s="1195">
        <v>200000</v>
      </c>
      <c r="K374" s="1481">
        <v>100</v>
      </c>
      <c r="L374" s="1481">
        <v>16</v>
      </c>
      <c r="M374" s="1542">
        <v>0</v>
      </c>
      <c r="N374" s="1481">
        <v>116</v>
      </c>
      <c r="O374" s="1468" t="s">
        <v>3074</v>
      </c>
      <c r="P374" s="1468" t="s">
        <v>398</v>
      </c>
      <c r="Q374" s="1569">
        <v>21855</v>
      </c>
      <c r="R374" s="1685" t="s">
        <v>2541</v>
      </c>
      <c r="S374" s="1482" t="s">
        <v>2646</v>
      </c>
      <c r="T374" s="791">
        <v>12</v>
      </c>
      <c r="U374" s="791">
        <v>12.2</v>
      </c>
      <c r="V374" s="791" t="s">
        <v>401</v>
      </c>
      <c r="W374" s="797" t="s">
        <v>2500</v>
      </c>
      <c r="X374" s="668" t="s">
        <v>405</v>
      </c>
      <c r="Y374" s="1686"/>
      <c r="Z374" s="669" t="s">
        <v>2640</v>
      </c>
    </row>
    <row r="375" spans="1:26" s="669" customFormat="1" ht="165" customHeight="1">
      <c r="A375" s="1365"/>
      <c r="B375" s="1495"/>
      <c r="C375" s="1496"/>
      <c r="D375" s="1665" t="s">
        <v>2835</v>
      </c>
      <c r="E375" s="1666" t="s">
        <v>150</v>
      </c>
      <c r="F375" s="1650">
        <v>200000</v>
      </c>
      <c r="G375" s="1666" t="s">
        <v>150</v>
      </c>
      <c r="H375" s="1666" t="s">
        <v>150</v>
      </c>
      <c r="I375" s="1666" t="s">
        <v>150</v>
      </c>
      <c r="J375" s="1651">
        <f>SUM(E375:I375)</f>
        <v>200000</v>
      </c>
      <c r="K375" s="1652">
        <v>80</v>
      </c>
      <c r="L375" s="1652">
        <v>5</v>
      </c>
      <c r="M375" s="1652"/>
      <c r="N375" s="1652">
        <v>85</v>
      </c>
      <c r="O375" s="1670" t="s">
        <v>3074</v>
      </c>
      <c r="P375" s="1670" t="s">
        <v>398</v>
      </c>
      <c r="Q375" s="1653">
        <v>21855</v>
      </c>
      <c r="R375" s="1409" t="s">
        <v>1667</v>
      </c>
      <c r="S375" s="1672" t="s">
        <v>1668</v>
      </c>
      <c r="T375" s="1503">
        <v>12</v>
      </c>
      <c r="U375" s="1503">
        <v>12.2</v>
      </c>
      <c r="V375" s="1503" t="s">
        <v>401</v>
      </c>
      <c r="W375" s="1409" t="s">
        <v>3050</v>
      </c>
      <c r="X375" s="668" t="s">
        <v>405</v>
      </c>
      <c r="Y375" s="1477">
        <v>12.2</v>
      </c>
      <c r="Z375" s="1454" t="s">
        <v>401</v>
      </c>
    </row>
    <row r="376" spans="1:26" s="669" customFormat="1" ht="165" customHeight="1">
      <c r="A376" s="794"/>
      <c r="B376" s="786"/>
      <c r="C376" s="1655"/>
      <c r="D376" s="1560" t="s">
        <v>2836</v>
      </c>
      <c r="E376" s="1656" t="s">
        <v>150</v>
      </c>
      <c r="F376" s="1472">
        <v>200000</v>
      </c>
      <c r="G376" s="1656" t="s">
        <v>150</v>
      </c>
      <c r="H376" s="1656" t="s">
        <v>150</v>
      </c>
      <c r="I376" s="1656" t="s">
        <v>150</v>
      </c>
      <c r="J376" s="1442">
        <v>200000</v>
      </c>
      <c r="K376" s="1444">
        <v>150</v>
      </c>
      <c r="L376" s="1444">
        <v>23</v>
      </c>
      <c r="M376" s="1444"/>
      <c r="N376" s="1444">
        <v>173</v>
      </c>
      <c r="O376" s="1463" t="s">
        <v>3074</v>
      </c>
      <c r="P376" s="1463" t="s">
        <v>398</v>
      </c>
      <c r="Q376" s="1445">
        <v>21855</v>
      </c>
      <c r="R376" s="376" t="s">
        <v>1960</v>
      </c>
      <c r="S376" s="1446" t="s">
        <v>1961</v>
      </c>
      <c r="T376" s="1687">
        <v>12</v>
      </c>
      <c r="U376" s="1687">
        <v>12.2</v>
      </c>
      <c r="V376" s="1687" t="s">
        <v>401</v>
      </c>
      <c r="W376" s="376" t="s">
        <v>1877</v>
      </c>
      <c r="X376" s="668" t="s">
        <v>405</v>
      </c>
    </row>
    <row r="377" spans="1:26" s="669" customFormat="1" ht="165" customHeight="1">
      <c r="A377" s="794"/>
      <c r="B377" s="786"/>
      <c r="C377" s="1655"/>
      <c r="D377" s="1560" t="s">
        <v>2837</v>
      </c>
      <c r="E377" s="1656" t="s">
        <v>150</v>
      </c>
      <c r="F377" s="1472">
        <v>200000</v>
      </c>
      <c r="G377" s="1656" t="s">
        <v>150</v>
      </c>
      <c r="H377" s="1656" t="s">
        <v>150</v>
      </c>
      <c r="I377" s="1656" t="s">
        <v>150</v>
      </c>
      <c r="J377" s="1194">
        <f>SUM(E377:I377)</f>
        <v>200000</v>
      </c>
      <c r="K377" s="1473">
        <v>73</v>
      </c>
      <c r="L377" s="1473">
        <v>0</v>
      </c>
      <c r="M377" s="1473">
        <v>0</v>
      </c>
      <c r="N377" s="1473">
        <v>73</v>
      </c>
      <c r="O377" s="1463" t="s">
        <v>3074</v>
      </c>
      <c r="P377" s="1463" t="s">
        <v>398</v>
      </c>
      <c r="Q377" s="1617">
        <v>21855</v>
      </c>
      <c r="R377" s="1463" t="s">
        <v>1825</v>
      </c>
      <c r="S377" s="1464" t="s">
        <v>1826</v>
      </c>
      <c r="T377" s="1464">
        <v>12</v>
      </c>
      <c r="U377" s="1464">
        <v>12.2</v>
      </c>
      <c r="V377" s="1464" t="s">
        <v>401</v>
      </c>
      <c r="W377" s="1463" t="s">
        <v>1725</v>
      </c>
      <c r="X377" s="668" t="s">
        <v>405</v>
      </c>
    </row>
    <row r="378" spans="1:26" s="669" customFormat="1" ht="165" customHeight="1">
      <c r="A378" s="796"/>
      <c r="B378" s="789"/>
      <c r="C378" s="1538"/>
      <c r="D378" s="1566" t="s">
        <v>2838</v>
      </c>
      <c r="E378" s="1662" t="s">
        <v>150</v>
      </c>
      <c r="F378" s="1270">
        <v>1125000</v>
      </c>
      <c r="G378" s="1662" t="s">
        <v>150</v>
      </c>
      <c r="H378" s="1662" t="s">
        <v>150</v>
      </c>
      <c r="I378" s="1662" t="s">
        <v>150</v>
      </c>
      <c r="J378" s="1546">
        <v>1125000</v>
      </c>
      <c r="K378" s="1542">
        <v>1500</v>
      </c>
      <c r="L378" s="1542">
        <v>100</v>
      </c>
      <c r="M378" s="1542">
        <v>200</v>
      </c>
      <c r="N378" s="1542">
        <v>1800</v>
      </c>
      <c r="O378" s="1468" t="s">
        <v>3074</v>
      </c>
      <c r="P378" s="1468" t="s">
        <v>398</v>
      </c>
      <c r="Q378" s="1688">
        <v>21855</v>
      </c>
      <c r="R378" s="792" t="s">
        <v>2321</v>
      </c>
      <c r="S378" s="791" t="s">
        <v>2317</v>
      </c>
      <c r="T378" s="791">
        <v>12</v>
      </c>
      <c r="U378" s="791">
        <v>12.2</v>
      </c>
      <c r="V378" s="791" t="s">
        <v>401</v>
      </c>
      <c r="W378" s="1570" t="s">
        <v>2314</v>
      </c>
      <c r="X378" s="668" t="s">
        <v>405</v>
      </c>
    </row>
    <row r="379" spans="1:26" s="349" customFormat="1" ht="38.25" customHeight="1">
      <c r="A379" s="465"/>
      <c r="B379" s="590"/>
      <c r="C379" s="597">
        <v>11</v>
      </c>
      <c r="D379" s="547" t="s">
        <v>1083</v>
      </c>
      <c r="E379" s="308">
        <f t="shared" ref="E379:J379" si="22">SUM(E380,E381,E382,E383,E384,E385,E386,E387,E388,E389,E390:E391)</f>
        <v>2040000</v>
      </c>
      <c r="F379" s="308">
        <f t="shared" si="22"/>
        <v>0</v>
      </c>
      <c r="G379" s="308">
        <f t="shared" si="22"/>
        <v>0</v>
      </c>
      <c r="H379" s="308">
        <f t="shared" si="22"/>
        <v>0</v>
      </c>
      <c r="I379" s="308">
        <f t="shared" si="22"/>
        <v>0</v>
      </c>
      <c r="J379" s="308">
        <f t="shared" si="22"/>
        <v>2040000</v>
      </c>
      <c r="K379" s="989"/>
      <c r="L379" s="989"/>
      <c r="M379" s="989"/>
      <c r="N379" s="989"/>
      <c r="O379" s="436"/>
      <c r="P379" s="436"/>
      <c r="Q379" s="836"/>
      <c r="R379" s="436"/>
      <c r="S379" s="453"/>
      <c r="T379" s="453"/>
      <c r="U379" s="453"/>
      <c r="V379" s="453"/>
      <c r="W379" s="340" t="s">
        <v>1024</v>
      </c>
      <c r="X379" s="348" t="s">
        <v>1083</v>
      </c>
    </row>
    <row r="380" spans="1:26" s="669" customFormat="1" ht="170.1" customHeight="1">
      <c r="A380" s="794"/>
      <c r="B380" s="786"/>
      <c r="C380" s="1655"/>
      <c r="D380" s="1689" t="s">
        <v>2832</v>
      </c>
      <c r="E380" s="1455">
        <v>150000</v>
      </c>
      <c r="F380" s="1656"/>
      <c r="G380" s="1536"/>
      <c r="H380" s="1536"/>
      <c r="I380" s="1536"/>
      <c r="J380" s="1194">
        <f>SUM(E380:I380)</f>
        <v>150000</v>
      </c>
      <c r="K380" s="1537">
        <v>140</v>
      </c>
      <c r="L380" s="1537">
        <v>10</v>
      </c>
      <c r="M380" s="1537">
        <v>0</v>
      </c>
      <c r="N380" s="1537">
        <f>SUM(K380:M380)</f>
        <v>150</v>
      </c>
      <c r="O380" s="1690" t="s">
        <v>931</v>
      </c>
      <c r="P380" s="1690" t="s">
        <v>303</v>
      </c>
      <c r="Q380" s="1674" t="s">
        <v>1239</v>
      </c>
      <c r="R380" s="788" t="s">
        <v>1084</v>
      </c>
      <c r="S380" s="779" t="s">
        <v>1085</v>
      </c>
      <c r="T380" s="781">
        <v>12</v>
      </c>
      <c r="U380" s="781">
        <v>12.2</v>
      </c>
      <c r="V380" s="781" t="s">
        <v>401</v>
      </c>
      <c r="W380" s="1682" t="s">
        <v>1024</v>
      </c>
      <c r="X380" s="348" t="s">
        <v>1083</v>
      </c>
    </row>
    <row r="381" spans="1:26" s="669" customFormat="1" ht="170.1" customHeight="1">
      <c r="A381" s="794"/>
      <c r="B381" s="786"/>
      <c r="C381" s="619"/>
      <c r="D381" s="1691" t="s">
        <v>2837</v>
      </c>
      <c r="E381" s="1692">
        <v>150000</v>
      </c>
      <c r="F381" s="1656" t="s">
        <v>150</v>
      </c>
      <c r="G381" s="1656" t="s">
        <v>150</v>
      </c>
      <c r="H381" s="1656" t="s">
        <v>150</v>
      </c>
      <c r="I381" s="1656" t="s">
        <v>150</v>
      </c>
      <c r="J381" s="1194">
        <f>SUM(E381:I381)</f>
        <v>150000</v>
      </c>
      <c r="K381" s="1537">
        <v>100</v>
      </c>
      <c r="L381" s="1537">
        <v>0</v>
      </c>
      <c r="M381" s="1537">
        <v>0</v>
      </c>
      <c r="N381" s="1537">
        <f>SUM(K381:M381)</f>
        <v>100</v>
      </c>
      <c r="O381" s="1690" t="s">
        <v>931</v>
      </c>
      <c r="P381" s="1690" t="s">
        <v>303</v>
      </c>
      <c r="Q381" s="1674" t="s">
        <v>1239</v>
      </c>
      <c r="R381" s="788" t="s">
        <v>1832</v>
      </c>
      <c r="S381" s="1674" t="s">
        <v>1833</v>
      </c>
      <c r="T381" s="781">
        <v>12</v>
      </c>
      <c r="U381" s="781">
        <v>12.2</v>
      </c>
      <c r="V381" s="781" t="s">
        <v>401</v>
      </c>
      <c r="W381" s="1463" t="s">
        <v>1725</v>
      </c>
      <c r="X381" s="348" t="s">
        <v>1083</v>
      </c>
      <c r="Y381" s="1454">
        <v>12.2</v>
      </c>
      <c r="Z381" s="1454" t="s">
        <v>401</v>
      </c>
    </row>
    <row r="382" spans="1:26" s="669" customFormat="1" ht="170.1" customHeight="1">
      <c r="A382" s="794"/>
      <c r="B382" s="786"/>
      <c r="C382" s="1534"/>
      <c r="D382" s="1693" t="s">
        <v>2833</v>
      </c>
      <c r="E382" s="1455">
        <v>110000</v>
      </c>
      <c r="F382" s="1656" t="s">
        <v>150</v>
      </c>
      <c r="G382" s="1656" t="s">
        <v>150</v>
      </c>
      <c r="H382" s="1656" t="s">
        <v>150</v>
      </c>
      <c r="I382" s="1656" t="s">
        <v>150</v>
      </c>
      <c r="J382" s="1194">
        <v>110000</v>
      </c>
      <c r="K382" s="1537">
        <v>240</v>
      </c>
      <c r="L382" s="1537">
        <v>0</v>
      </c>
      <c r="M382" s="1537">
        <v>0</v>
      </c>
      <c r="N382" s="1537">
        <v>240</v>
      </c>
      <c r="O382" s="1690" t="s">
        <v>931</v>
      </c>
      <c r="P382" s="1690" t="s">
        <v>303</v>
      </c>
      <c r="Q382" s="1563">
        <v>21855</v>
      </c>
      <c r="R382" s="919" t="s">
        <v>2643</v>
      </c>
      <c r="S382" s="781" t="s">
        <v>2644</v>
      </c>
      <c r="T382" s="781">
        <v>12</v>
      </c>
      <c r="U382" s="781">
        <v>12.2</v>
      </c>
      <c r="V382" s="781" t="s">
        <v>401</v>
      </c>
      <c r="W382" s="795" t="s">
        <v>2500</v>
      </c>
      <c r="X382" s="348" t="s">
        <v>1083</v>
      </c>
      <c r="Y382" s="1684"/>
    </row>
    <row r="383" spans="1:26" s="669" customFormat="1" ht="170.1" customHeight="1">
      <c r="A383" s="796"/>
      <c r="B383" s="789"/>
      <c r="C383" s="1661"/>
      <c r="D383" s="1694" t="s">
        <v>2824</v>
      </c>
      <c r="E383" s="1480">
        <v>350000</v>
      </c>
      <c r="F383" s="1662" t="s">
        <v>150</v>
      </c>
      <c r="G383" s="1662" t="s">
        <v>150</v>
      </c>
      <c r="H383" s="1662" t="s">
        <v>150</v>
      </c>
      <c r="I383" s="1662" t="s">
        <v>150</v>
      </c>
      <c r="J383" s="1466">
        <v>350000</v>
      </c>
      <c r="K383" s="1481">
        <v>400</v>
      </c>
      <c r="L383" s="1481">
        <v>50</v>
      </c>
      <c r="M383" s="1481" t="s">
        <v>150</v>
      </c>
      <c r="N383" s="1481">
        <v>450</v>
      </c>
      <c r="O383" s="1695" t="s">
        <v>931</v>
      </c>
      <c r="P383" s="1695" t="s">
        <v>303</v>
      </c>
      <c r="Q383" s="1688">
        <v>21855</v>
      </c>
      <c r="R383" s="1468" t="s">
        <v>470</v>
      </c>
      <c r="S383" s="1696" t="s">
        <v>520</v>
      </c>
      <c r="T383" s="1482">
        <v>12</v>
      </c>
      <c r="U383" s="1482">
        <v>12.2</v>
      </c>
      <c r="V383" s="1482" t="s">
        <v>401</v>
      </c>
      <c r="W383" s="1468" t="s">
        <v>432</v>
      </c>
      <c r="X383" s="448" t="s">
        <v>522</v>
      </c>
    </row>
    <row r="384" spans="1:26" s="669" customFormat="1" ht="170.1" customHeight="1">
      <c r="A384" s="1365"/>
      <c r="B384" s="1495"/>
      <c r="C384" s="1664"/>
      <c r="D384" s="1697" t="s">
        <v>2839</v>
      </c>
      <c r="E384" s="1698">
        <v>200000</v>
      </c>
      <c r="F384" s="1666" t="s">
        <v>150</v>
      </c>
      <c r="G384" s="1666" t="s">
        <v>150</v>
      </c>
      <c r="H384" s="1666" t="s">
        <v>150</v>
      </c>
      <c r="I384" s="1666" t="s">
        <v>150</v>
      </c>
      <c r="J384" s="1315">
        <v>200000</v>
      </c>
      <c r="K384" s="1315">
        <v>93</v>
      </c>
      <c r="L384" s="1315">
        <v>7</v>
      </c>
      <c r="M384" s="1315">
        <v>0</v>
      </c>
      <c r="N384" s="1315">
        <v>100</v>
      </c>
      <c r="O384" s="1699" t="s">
        <v>931</v>
      </c>
      <c r="P384" s="1699" t="s">
        <v>303</v>
      </c>
      <c r="Q384" s="1700">
        <v>21855</v>
      </c>
      <c r="R384" s="1088" t="s">
        <v>667</v>
      </c>
      <c r="S384" s="162" t="s">
        <v>668</v>
      </c>
      <c r="T384" s="162">
        <v>12</v>
      </c>
      <c r="U384" s="162">
        <v>12.2</v>
      </c>
      <c r="V384" s="162" t="s">
        <v>401</v>
      </c>
      <c r="W384" s="1701" t="s">
        <v>588</v>
      </c>
      <c r="X384" s="448" t="s">
        <v>522</v>
      </c>
    </row>
    <row r="385" spans="1:26" s="669" customFormat="1" ht="170.1" customHeight="1">
      <c r="A385" s="794"/>
      <c r="B385" s="786"/>
      <c r="C385" s="1655"/>
      <c r="D385" s="1691" t="s">
        <v>2827</v>
      </c>
      <c r="E385" s="1692">
        <v>100000</v>
      </c>
      <c r="F385" s="1656" t="s">
        <v>150</v>
      </c>
      <c r="G385" s="1656" t="s">
        <v>150</v>
      </c>
      <c r="H385" s="1656" t="s">
        <v>150</v>
      </c>
      <c r="I385" s="1656" t="s">
        <v>150</v>
      </c>
      <c r="J385" s="1456">
        <v>100000</v>
      </c>
      <c r="K385" s="1405">
        <v>50</v>
      </c>
      <c r="L385" s="1405">
        <v>0</v>
      </c>
      <c r="M385" s="1405">
        <v>0</v>
      </c>
      <c r="N385" s="1405">
        <v>50</v>
      </c>
      <c r="O385" s="1690" t="s">
        <v>931</v>
      </c>
      <c r="P385" s="1690" t="s">
        <v>303</v>
      </c>
      <c r="Q385" s="800">
        <v>21855</v>
      </c>
      <c r="R385" s="788" t="s">
        <v>1459</v>
      </c>
      <c r="S385" s="780" t="s">
        <v>1452</v>
      </c>
      <c r="T385" s="1674">
        <v>12</v>
      </c>
      <c r="U385" s="1674">
        <v>12.2</v>
      </c>
      <c r="V385" s="1674" t="s">
        <v>401</v>
      </c>
      <c r="W385" s="788" t="s">
        <v>1373</v>
      </c>
      <c r="X385" s="448" t="s">
        <v>522</v>
      </c>
    </row>
    <row r="386" spans="1:26" s="669" customFormat="1" ht="170.1" customHeight="1">
      <c r="A386" s="794"/>
      <c r="B386" s="786"/>
      <c r="C386" s="1655"/>
      <c r="D386" s="1702" t="s">
        <v>2835</v>
      </c>
      <c r="E386" s="1472">
        <v>100000</v>
      </c>
      <c r="F386" s="1656" t="s">
        <v>150</v>
      </c>
      <c r="G386" s="1656" t="s">
        <v>150</v>
      </c>
      <c r="H386" s="1656" t="s">
        <v>150</v>
      </c>
      <c r="I386" s="1656" t="s">
        <v>150</v>
      </c>
      <c r="J386" s="1194">
        <v>100000</v>
      </c>
      <c r="K386" s="1537">
        <v>85</v>
      </c>
      <c r="L386" s="1537">
        <v>3</v>
      </c>
      <c r="M386" s="1405">
        <v>0</v>
      </c>
      <c r="N386" s="1537">
        <v>88</v>
      </c>
      <c r="O386" s="1690" t="s">
        <v>931</v>
      </c>
      <c r="P386" s="1690" t="s">
        <v>303</v>
      </c>
      <c r="Q386" s="1563">
        <v>21855</v>
      </c>
      <c r="R386" s="788" t="s">
        <v>1680</v>
      </c>
      <c r="S386" s="780" t="s">
        <v>1681</v>
      </c>
      <c r="T386" s="781">
        <v>12</v>
      </c>
      <c r="U386" s="781">
        <v>12.2</v>
      </c>
      <c r="V386" s="781" t="s">
        <v>401</v>
      </c>
      <c r="W386" s="788" t="s">
        <v>3050</v>
      </c>
      <c r="X386" s="448" t="s">
        <v>522</v>
      </c>
    </row>
    <row r="387" spans="1:26" s="669" customFormat="1" ht="170.1" customHeight="1">
      <c r="A387" s="796"/>
      <c r="B387" s="789"/>
      <c r="C387" s="1661"/>
      <c r="D387" s="1703" t="s">
        <v>2829</v>
      </c>
      <c r="E387" s="1480">
        <v>200000</v>
      </c>
      <c r="F387" s="1662" t="s">
        <v>150</v>
      </c>
      <c r="G387" s="1662" t="s">
        <v>150</v>
      </c>
      <c r="H387" s="1662" t="s">
        <v>150</v>
      </c>
      <c r="I387" s="1662" t="s">
        <v>150</v>
      </c>
      <c r="J387" s="1481">
        <v>200000</v>
      </c>
      <c r="K387" s="1481">
        <v>212</v>
      </c>
      <c r="L387" s="1481">
        <v>3</v>
      </c>
      <c r="M387" s="1481" t="s">
        <v>150</v>
      </c>
      <c r="N387" s="1481">
        <v>215</v>
      </c>
      <c r="O387" s="1695" t="s">
        <v>931</v>
      </c>
      <c r="P387" s="1695" t="s">
        <v>303</v>
      </c>
      <c r="Q387" s="1482" t="s">
        <v>830</v>
      </c>
      <c r="R387" s="1468" t="s">
        <v>2111</v>
      </c>
      <c r="S387" s="1483" t="s">
        <v>2112</v>
      </c>
      <c r="T387" s="1482">
        <v>12</v>
      </c>
      <c r="U387" s="1482">
        <v>12.2</v>
      </c>
      <c r="V387" s="1482" t="s">
        <v>401</v>
      </c>
      <c r="W387" s="1468" t="s">
        <v>2066</v>
      </c>
      <c r="X387" s="448" t="s">
        <v>522</v>
      </c>
    </row>
    <row r="388" spans="1:26" s="669" customFormat="1" ht="170.1" customHeight="1">
      <c r="A388" s="1365"/>
      <c r="B388" s="1495"/>
      <c r="C388" s="1664"/>
      <c r="D388" s="1704" t="s">
        <v>2836</v>
      </c>
      <c r="E388" s="1705">
        <v>200000</v>
      </c>
      <c r="F388" s="1666" t="s">
        <v>150</v>
      </c>
      <c r="G388" s="1666" t="s">
        <v>150</v>
      </c>
      <c r="H388" s="1666" t="s">
        <v>150</v>
      </c>
      <c r="I388" s="1666" t="s">
        <v>150</v>
      </c>
      <c r="J388" s="1705">
        <v>200000</v>
      </c>
      <c r="K388" s="1706">
        <v>121</v>
      </c>
      <c r="L388" s="1706">
        <v>19</v>
      </c>
      <c r="M388" s="1707" t="s">
        <v>150</v>
      </c>
      <c r="N388" s="1706">
        <v>140</v>
      </c>
      <c r="O388" s="1699" t="s">
        <v>931</v>
      </c>
      <c r="P388" s="1699" t="s">
        <v>303</v>
      </c>
      <c r="Q388" s="1708">
        <v>21855</v>
      </c>
      <c r="R388" s="1088" t="s">
        <v>1960</v>
      </c>
      <c r="S388" s="1709" t="s">
        <v>1961</v>
      </c>
      <c r="T388" s="1710">
        <v>12</v>
      </c>
      <c r="U388" s="1710">
        <v>12.2</v>
      </c>
      <c r="V388" s="1710" t="s">
        <v>401</v>
      </c>
      <c r="W388" s="1088" t="s">
        <v>1877</v>
      </c>
      <c r="X388" s="448" t="s">
        <v>522</v>
      </c>
    </row>
    <row r="389" spans="1:26" s="669" customFormat="1" ht="170.1" customHeight="1">
      <c r="A389" s="794"/>
      <c r="B389" s="786"/>
      <c r="C389" s="619"/>
      <c r="D389" s="1711" t="s">
        <v>2830</v>
      </c>
      <c r="E389" s="1472">
        <v>100000</v>
      </c>
      <c r="F389" s="1656" t="s">
        <v>150</v>
      </c>
      <c r="G389" s="1656" t="s">
        <v>150</v>
      </c>
      <c r="H389" s="1656" t="s">
        <v>150</v>
      </c>
      <c r="I389" s="1656" t="s">
        <v>150</v>
      </c>
      <c r="J389" s="1194">
        <f>SUM(E389:I389)</f>
        <v>100000</v>
      </c>
      <c r="K389" s="1537">
        <v>120</v>
      </c>
      <c r="L389" s="1712">
        <v>10</v>
      </c>
      <c r="M389" s="1712" t="s">
        <v>150</v>
      </c>
      <c r="N389" s="1537">
        <v>130</v>
      </c>
      <c r="O389" s="1690" t="s">
        <v>931</v>
      </c>
      <c r="P389" s="1690" t="s">
        <v>303</v>
      </c>
      <c r="Q389" s="1713" t="s">
        <v>830</v>
      </c>
      <c r="R389" s="788" t="s">
        <v>823</v>
      </c>
      <c r="S389" s="781" t="s">
        <v>824</v>
      </c>
      <c r="T389" s="781">
        <v>12</v>
      </c>
      <c r="U389" s="781">
        <v>12.2</v>
      </c>
      <c r="V389" s="781" t="s">
        <v>401</v>
      </c>
      <c r="W389" s="788" t="s">
        <v>774</v>
      </c>
      <c r="X389" s="448" t="s">
        <v>522</v>
      </c>
      <c r="Y389" s="1454">
        <v>12.2</v>
      </c>
      <c r="Z389" s="1454" t="s">
        <v>401</v>
      </c>
    </row>
    <row r="390" spans="1:26" s="669" customFormat="1" ht="170.1" customHeight="1">
      <c r="A390" s="794"/>
      <c r="B390" s="786"/>
      <c r="C390" s="619"/>
      <c r="D390" s="1689" t="s">
        <v>2826</v>
      </c>
      <c r="E390" s="1714">
        <v>200000</v>
      </c>
      <c r="F390" s="1656" t="s">
        <v>150</v>
      </c>
      <c r="G390" s="1656" t="s">
        <v>150</v>
      </c>
      <c r="H390" s="1656" t="s">
        <v>150</v>
      </c>
      <c r="I390" s="1656" t="s">
        <v>150</v>
      </c>
      <c r="J390" s="1194">
        <f>SUM(E390:I390)</f>
        <v>200000</v>
      </c>
      <c r="K390" s="1537">
        <v>100</v>
      </c>
      <c r="L390" s="1537">
        <v>0</v>
      </c>
      <c r="M390" s="1537">
        <v>0</v>
      </c>
      <c r="N390" s="1537">
        <v>100</v>
      </c>
      <c r="O390" s="1690" t="s">
        <v>931</v>
      </c>
      <c r="P390" s="1690" t="s">
        <v>303</v>
      </c>
      <c r="Q390" s="1563">
        <v>21855</v>
      </c>
      <c r="R390" s="1715" t="s">
        <v>944</v>
      </c>
      <c r="S390" s="779" t="s">
        <v>945</v>
      </c>
      <c r="T390" s="781">
        <v>12</v>
      </c>
      <c r="U390" s="781">
        <v>12.2</v>
      </c>
      <c r="V390" s="781" t="s">
        <v>401</v>
      </c>
      <c r="W390" s="1463" t="s">
        <v>893</v>
      </c>
      <c r="X390" s="448" t="s">
        <v>522</v>
      </c>
      <c r="Y390" s="1477">
        <v>12.2</v>
      </c>
      <c r="Z390" s="1477" t="s">
        <v>401</v>
      </c>
    </row>
    <row r="391" spans="1:26" s="349" customFormat="1" ht="170.1" customHeight="1">
      <c r="A391" s="467"/>
      <c r="B391" s="577"/>
      <c r="C391" s="1716"/>
      <c r="D391" s="1717" t="s">
        <v>2828</v>
      </c>
      <c r="E391" s="1718">
        <v>180000</v>
      </c>
      <c r="F391" s="1719">
        <v>0</v>
      </c>
      <c r="G391" s="1111">
        <v>0</v>
      </c>
      <c r="H391" s="1111">
        <v>0</v>
      </c>
      <c r="I391" s="1111">
        <v>0</v>
      </c>
      <c r="J391" s="1720">
        <v>180000</v>
      </c>
      <c r="K391" s="1041">
        <v>120</v>
      </c>
      <c r="L391" s="1041">
        <v>4</v>
      </c>
      <c r="M391" s="1041">
        <v>0</v>
      </c>
      <c r="N391" s="1144">
        <v>124</v>
      </c>
      <c r="O391" s="1721" t="s">
        <v>931</v>
      </c>
      <c r="P391" s="1721" t="s">
        <v>303</v>
      </c>
      <c r="Q391" s="179" t="s">
        <v>869</v>
      </c>
      <c r="R391" s="354" t="s">
        <v>1242</v>
      </c>
      <c r="S391" s="357" t="s">
        <v>1243</v>
      </c>
      <c r="T391" s="791">
        <v>12</v>
      </c>
      <c r="U391" s="791">
        <v>12.2</v>
      </c>
      <c r="V391" s="791" t="s">
        <v>401</v>
      </c>
      <c r="W391" s="1468" t="s">
        <v>1171</v>
      </c>
      <c r="X391" s="348"/>
    </row>
    <row r="392" spans="1:26" s="349" customFormat="1" ht="34.5" customHeight="1">
      <c r="A392" s="1027"/>
      <c r="B392" s="1026"/>
      <c r="C392" s="1028">
        <v>12</v>
      </c>
      <c r="D392" s="1366" t="s">
        <v>2311</v>
      </c>
      <c r="E392" s="1367">
        <v>0</v>
      </c>
      <c r="F392" s="1367">
        <v>100000</v>
      </c>
      <c r="G392" s="1314"/>
      <c r="H392" s="1314"/>
      <c r="I392" s="1314"/>
      <c r="J392" s="1287">
        <v>100000</v>
      </c>
      <c r="K392" s="1339"/>
      <c r="L392" s="1339"/>
      <c r="M392" s="1339"/>
      <c r="N392" s="1339"/>
      <c r="O392" s="433"/>
      <c r="P392" s="433"/>
      <c r="Q392" s="285"/>
      <c r="R392" s="387"/>
      <c r="S392" s="164"/>
      <c r="T392" s="1503">
        <v>12</v>
      </c>
      <c r="U392" s="1503">
        <v>12.2</v>
      </c>
      <c r="V392" s="1503" t="s">
        <v>401</v>
      </c>
      <c r="W392" s="433" t="s">
        <v>2314</v>
      </c>
      <c r="X392" s="348">
        <v>12</v>
      </c>
      <c r="Y392" s="349">
        <v>12.2</v>
      </c>
      <c r="Z392" s="349" t="s">
        <v>401</v>
      </c>
    </row>
    <row r="393" spans="1:26" s="669" customFormat="1" ht="144.94999999999999" customHeight="1">
      <c r="A393" s="794"/>
      <c r="B393" s="786"/>
      <c r="C393" s="615"/>
      <c r="D393" s="1535" t="s">
        <v>2962</v>
      </c>
      <c r="E393" s="1656" t="s">
        <v>150</v>
      </c>
      <c r="F393" s="1472">
        <v>50000</v>
      </c>
      <c r="G393" s="1722" t="s">
        <v>150</v>
      </c>
      <c r="H393" s="1722" t="s">
        <v>150</v>
      </c>
      <c r="I393" s="1722" t="s">
        <v>150</v>
      </c>
      <c r="J393" s="1289">
        <v>50000</v>
      </c>
      <c r="K393" s="1537">
        <v>0</v>
      </c>
      <c r="L393" s="1537">
        <v>41</v>
      </c>
      <c r="M393" s="1537">
        <v>0</v>
      </c>
      <c r="N393" s="1537">
        <v>41</v>
      </c>
      <c r="O393" s="1723" t="s">
        <v>308</v>
      </c>
      <c r="P393" s="1723" t="s">
        <v>299</v>
      </c>
      <c r="Q393" s="1478">
        <v>22037</v>
      </c>
      <c r="R393" s="788" t="s">
        <v>2312</v>
      </c>
      <c r="S393" s="779" t="s">
        <v>2313</v>
      </c>
      <c r="T393" s="781">
        <v>12</v>
      </c>
      <c r="U393" s="781">
        <v>12.2</v>
      </c>
      <c r="V393" s="781" t="s">
        <v>401</v>
      </c>
      <c r="W393" s="1564" t="s">
        <v>2314</v>
      </c>
      <c r="X393" s="668">
        <v>12</v>
      </c>
      <c r="Y393" s="668">
        <v>12.2</v>
      </c>
      <c r="Z393" s="668" t="s">
        <v>401</v>
      </c>
    </row>
    <row r="394" spans="1:26" s="669" customFormat="1" ht="144.94999999999999" customHeight="1">
      <c r="A394" s="1484"/>
      <c r="B394" s="1485"/>
      <c r="C394" s="1724"/>
      <c r="D394" s="1725" t="s">
        <v>2963</v>
      </c>
      <c r="E394" s="1726" t="s">
        <v>150</v>
      </c>
      <c r="F394" s="1480">
        <v>50000</v>
      </c>
      <c r="G394" s="1727" t="s">
        <v>150</v>
      </c>
      <c r="H394" s="1727" t="s">
        <v>150</v>
      </c>
      <c r="I394" s="1727" t="s">
        <v>150</v>
      </c>
      <c r="J394" s="1546">
        <v>50000</v>
      </c>
      <c r="K394" s="1542">
        <v>28</v>
      </c>
      <c r="L394" s="1542">
        <v>19</v>
      </c>
      <c r="M394" s="1542">
        <v>0</v>
      </c>
      <c r="N394" s="1542">
        <v>47</v>
      </c>
      <c r="O394" s="1723" t="s">
        <v>308</v>
      </c>
      <c r="P394" s="1723" t="s">
        <v>299</v>
      </c>
      <c r="Q394" s="1728">
        <v>22098</v>
      </c>
      <c r="R394" s="1723" t="s">
        <v>2312</v>
      </c>
      <c r="S394" s="1729" t="s">
        <v>2313</v>
      </c>
      <c r="T394" s="781">
        <v>12</v>
      </c>
      <c r="U394" s="781">
        <v>12.2</v>
      </c>
      <c r="V394" s="781" t="s">
        <v>401</v>
      </c>
      <c r="W394" s="1730" t="s">
        <v>2314</v>
      </c>
      <c r="X394" s="668">
        <v>12</v>
      </c>
      <c r="Y394" s="668">
        <v>12.2</v>
      </c>
      <c r="Z394" s="668" t="s">
        <v>401</v>
      </c>
    </row>
    <row r="395" spans="1:26" s="349" customFormat="1" ht="36.75" customHeight="1">
      <c r="A395" s="465"/>
      <c r="B395" s="590"/>
      <c r="C395" s="609">
        <v>13</v>
      </c>
      <c r="D395" s="598" t="s">
        <v>402</v>
      </c>
      <c r="E395" s="1233">
        <f>SUM(E396,E397,E398,E399,E400,E401,E402,E403,E404,E405,E406,E407,E408:E412)</f>
        <v>663050</v>
      </c>
      <c r="F395" s="1233">
        <f t="shared" ref="F395:I395" si="23">SUM(F396,F397,F398,F399,F400,F401,F402,F403,F404,F405,F406,F407,F408:F409)</f>
        <v>0</v>
      </c>
      <c r="G395" s="1233">
        <f t="shared" si="23"/>
        <v>0</v>
      </c>
      <c r="H395" s="1233">
        <f t="shared" si="23"/>
        <v>0</v>
      </c>
      <c r="I395" s="1233">
        <f t="shared" si="23"/>
        <v>0</v>
      </c>
      <c r="J395" s="1233">
        <f>SUM(E395:I395)</f>
        <v>663050</v>
      </c>
      <c r="K395" s="1339"/>
      <c r="L395" s="1339"/>
      <c r="M395" s="1339"/>
      <c r="N395" s="1339"/>
      <c r="O395" s="436"/>
      <c r="P395" s="436"/>
      <c r="Q395" s="836"/>
      <c r="R395" s="436"/>
      <c r="S395" s="193"/>
      <c r="T395" s="781">
        <v>12</v>
      </c>
      <c r="U395" s="781">
        <v>12.2</v>
      </c>
      <c r="V395" s="781" t="s">
        <v>401</v>
      </c>
      <c r="W395" s="340" t="s">
        <v>153</v>
      </c>
      <c r="X395" s="348"/>
      <c r="Y395" s="348"/>
      <c r="Z395" s="348"/>
    </row>
    <row r="396" spans="1:26" s="669" customFormat="1" ht="144.94999999999999" customHeight="1">
      <c r="A396" s="794"/>
      <c r="B396" s="786"/>
      <c r="C396" s="1655"/>
      <c r="D396" s="1731" t="s">
        <v>2823</v>
      </c>
      <c r="E396" s="1472">
        <v>97000</v>
      </c>
      <c r="F396" s="1561" t="s">
        <v>150</v>
      </c>
      <c r="G396" s="1561" t="s">
        <v>150</v>
      </c>
      <c r="H396" s="1561" t="s">
        <v>150</v>
      </c>
      <c r="I396" s="1561" t="s">
        <v>150</v>
      </c>
      <c r="J396" s="1289">
        <v>97000</v>
      </c>
      <c r="K396" s="1537">
        <v>660</v>
      </c>
      <c r="L396" s="1537" t="s">
        <v>150</v>
      </c>
      <c r="M396" s="1537" t="s">
        <v>150</v>
      </c>
      <c r="N396" s="1537">
        <v>660</v>
      </c>
      <c r="O396" s="1463" t="s">
        <v>308</v>
      </c>
      <c r="P396" s="1463" t="s">
        <v>299</v>
      </c>
      <c r="Q396" s="1563">
        <v>22037</v>
      </c>
      <c r="R396" s="788" t="s">
        <v>399</v>
      </c>
      <c r="S396" s="781" t="s">
        <v>400</v>
      </c>
      <c r="T396" s="781">
        <v>12</v>
      </c>
      <c r="U396" s="781">
        <v>12.2</v>
      </c>
      <c r="V396" s="781" t="s">
        <v>401</v>
      </c>
      <c r="W396" s="1564" t="s">
        <v>153</v>
      </c>
      <c r="X396" s="668" t="s">
        <v>402</v>
      </c>
    </row>
    <row r="397" spans="1:26" s="669" customFormat="1" ht="144.94999999999999" customHeight="1">
      <c r="A397" s="794"/>
      <c r="B397" s="786"/>
      <c r="C397" s="1655"/>
      <c r="D397" s="1691" t="s">
        <v>2824</v>
      </c>
      <c r="E397" s="1472">
        <v>117000</v>
      </c>
      <c r="F397" s="1561" t="s">
        <v>150</v>
      </c>
      <c r="G397" s="1561" t="s">
        <v>150</v>
      </c>
      <c r="H397" s="1561" t="s">
        <v>150</v>
      </c>
      <c r="I397" s="1561" t="s">
        <v>150</v>
      </c>
      <c r="J397" s="1461">
        <v>117000</v>
      </c>
      <c r="K397" s="1473">
        <v>850</v>
      </c>
      <c r="L397" s="1473">
        <v>50</v>
      </c>
      <c r="M397" s="1473" t="s">
        <v>150</v>
      </c>
      <c r="N397" s="1473">
        <v>900</v>
      </c>
      <c r="O397" s="1463" t="s">
        <v>308</v>
      </c>
      <c r="P397" s="1463" t="s">
        <v>521</v>
      </c>
      <c r="Q397" s="1478">
        <v>22098</v>
      </c>
      <c r="R397" s="1463" t="s">
        <v>470</v>
      </c>
      <c r="S397" s="1658" t="s">
        <v>520</v>
      </c>
      <c r="T397" s="781">
        <v>12</v>
      </c>
      <c r="U397" s="781">
        <v>12.2</v>
      </c>
      <c r="V397" s="781" t="s">
        <v>401</v>
      </c>
      <c r="W397" s="1463" t="s">
        <v>432</v>
      </c>
      <c r="X397" s="668" t="s">
        <v>402</v>
      </c>
    </row>
    <row r="398" spans="1:26" s="669" customFormat="1" ht="144.94999999999999" customHeight="1">
      <c r="A398" s="796"/>
      <c r="B398" s="789"/>
      <c r="C398" s="1661"/>
      <c r="D398" s="1732" t="s">
        <v>2839</v>
      </c>
      <c r="E398" s="1733">
        <v>40000</v>
      </c>
      <c r="F398" s="1567" t="s">
        <v>150</v>
      </c>
      <c r="G398" s="1567" t="s">
        <v>150</v>
      </c>
      <c r="H398" s="1567" t="s">
        <v>150</v>
      </c>
      <c r="I398" s="1567" t="s">
        <v>150</v>
      </c>
      <c r="J398" s="1546">
        <v>40000</v>
      </c>
      <c r="K398" s="1546">
        <v>450</v>
      </c>
      <c r="L398" s="1546">
        <v>0</v>
      </c>
      <c r="M398" s="1546">
        <v>0</v>
      </c>
      <c r="N398" s="1546">
        <v>450</v>
      </c>
      <c r="O398" s="377" t="s">
        <v>308</v>
      </c>
      <c r="P398" s="377" t="s">
        <v>299</v>
      </c>
      <c r="Q398" s="1548">
        <v>22037</v>
      </c>
      <c r="R398" s="377" t="s">
        <v>667</v>
      </c>
      <c r="S398" s="1549" t="s">
        <v>668</v>
      </c>
      <c r="T398" s="791">
        <v>12</v>
      </c>
      <c r="U398" s="791">
        <v>12.2</v>
      </c>
      <c r="V398" s="791" t="s">
        <v>401</v>
      </c>
      <c r="W398" s="1734" t="s">
        <v>588</v>
      </c>
      <c r="X398" s="668" t="s">
        <v>402</v>
      </c>
    </row>
    <row r="399" spans="1:26" s="669" customFormat="1" ht="144.94999999999999" customHeight="1">
      <c r="A399" s="1365"/>
      <c r="B399" s="1495"/>
      <c r="C399" s="1664"/>
      <c r="D399" s="1735" t="s">
        <v>2828</v>
      </c>
      <c r="E399" s="1736">
        <v>30000</v>
      </c>
      <c r="F399" s="1667" t="s">
        <v>150</v>
      </c>
      <c r="G399" s="1667" t="s">
        <v>150</v>
      </c>
      <c r="H399" s="1667" t="s">
        <v>150</v>
      </c>
      <c r="I399" s="1667" t="s">
        <v>150</v>
      </c>
      <c r="J399" s="1737">
        <v>30000</v>
      </c>
      <c r="K399" s="1652">
        <v>160</v>
      </c>
      <c r="L399" s="1652">
        <v>50</v>
      </c>
      <c r="M399" s="1652">
        <v>0</v>
      </c>
      <c r="N399" s="1707">
        <v>210</v>
      </c>
      <c r="O399" s="1409" t="s">
        <v>308</v>
      </c>
      <c r="P399" s="1409" t="s">
        <v>299</v>
      </c>
      <c r="Q399" s="1502" t="s">
        <v>874</v>
      </c>
      <c r="R399" s="1409" t="s">
        <v>1236</v>
      </c>
      <c r="S399" s="1672" t="s">
        <v>1237</v>
      </c>
      <c r="T399" s="1673">
        <v>12</v>
      </c>
      <c r="U399" s="1673">
        <v>12.2</v>
      </c>
      <c r="V399" s="1673" t="s">
        <v>401</v>
      </c>
      <c r="W399" s="1670" t="s">
        <v>1171</v>
      </c>
      <c r="X399" s="668" t="s">
        <v>402</v>
      </c>
    </row>
    <row r="400" spans="1:26" s="669" customFormat="1" ht="144.94999999999999" customHeight="1">
      <c r="A400" s="794"/>
      <c r="B400" s="786"/>
      <c r="C400" s="1655"/>
      <c r="D400" s="1689" t="s">
        <v>2831</v>
      </c>
      <c r="E400" s="1714">
        <v>30000</v>
      </c>
      <c r="F400" s="1561" t="s">
        <v>150</v>
      </c>
      <c r="G400" s="1561" t="s">
        <v>150</v>
      </c>
      <c r="H400" s="1561" t="s">
        <v>150</v>
      </c>
      <c r="I400" s="1561" t="s">
        <v>150</v>
      </c>
      <c r="J400" s="1194">
        <v>30000</v>
      </c>
      <c r="K400" s="1405">
        <v>60</v>
      </c>
      <c r="L400" s="1405">
        <v>10</v>
      </c>
      <c r="M400" s="1405" t="s">
        <v>307</v>
      </c>
      <c r="N400" s="1405">
        <v>70</v>
      </c>
      <c r="O400" s="788" t="s">
        <v>1592</v>
      </c>
      <c r="P400" s="788" t="s">
        <v>299</v>
      </c>
      <c r="Q400" s="800">
        <v>22068</v>
      </c>
      <c r="R400" s="1738" t="s">
        <v>1593</v>
      </c>
      <c r="S400" s="1674" t="s">
        <v>1594</v>
      </c>
      <c r="T400" s="1674">
        <v>12</v>
      </c>
      <c r="U400" s="1674">
        <v>12.2</v>
      </c>
      <c r="V400" s="1674" t="s">
        <v>401</v>
      </c>
      <c r="W400" s="1564" t="s">
        <v>1544</v>
      </c>
      <c r="X400" s="668" t="s">
        <v>402</v>
      </c>
    </row>
    <row r="401" spans="1:26" s="669" customFormat="1" ht="144.94999999999999" customHeight="1">
      <c r="A401" s="794"/>
      <c r="B401" s="786"/>
      <c r="C401" s="1655"/>
      <c r="D401" s="1739" t="s">
        <v>3075</v>
      </c>
      <c r="E401" s="1714">
        <v>3200</v>
      </c>
      <c r="F401" s="1561" t="s">
        <v>150</v>
      </c>
      <c r="G401" s="1561" t="s">
        <v>150</v>
      </c>
      <c r="H401" s="1561" t="s">
        <v>150</v>
      </c>
      <c r="I401" s="1561" t="s">
        <v>150</v>
      </c>
      <c r="J401" s="1194">
        <v>3200</v>
      </c>
      <c r="K401" s="1537">
        <v>40</v>
      </c>
      <c r="L401" s="1537">
        <v>10</v>
      </c>
      <c r="M401" s="1537"/>
      <c r="N401" s="1537">
        <v>50</v>
      </c>
      <c r="O401" s="788" t="s">
        <v>308</v>
      </c>
      <c r="P401" s="788" t="s">
        <v>299</v>
      </c>
      <c r="Q401" s="1563">
        <v>22068</v>
      </c>
      <c r="R401" s="788" t="s">
        <v>1678</v>
      </c>
      <c r="S401" s="780" t="s">
        <v>1679</v>
      </c>
      <c r="T401" s="781">
        <v>12</v>
      </c>
      <c r="U401" s="781">
        <v>12.2</v>
      </c>
      <c r="V401" s="781" t="s">
        <v>401</v>
      </c>
      <c r="W401" s="788" t="s">
        <v>3050</v>
      </c>
      <c r="X401" s="668" t="s">
        <v>402</v>
      </c>
    </row>
    <row r="402" spans="1:26" s="669" customFormat="1" ht="144.94999999999999" customHeight="1">
      <c r="A402" s="794"/>
      <c r="B402" s="786"/>
      <c r="C402" s="1655"/>
      <c r="D402" s="1739" t="s">
        <v>2829</v>
      </c>
      <c r="E402" s="1714">
        <v>40000</v>
      </c>
      <c r="F402" s="1561" t="s">
        <v>150</v>
      </c>
      <c r="G402" s="1561" t="s">
        <v>150</v>
      </c>
      <c r="H402" s="1561" t="s">
        <v>150</v>
      </c>
      <c r="I402" s="1561" t="s">
        <v>150</v>
      </c>
      <c r="J402" s="1473">
        <v>40000</v>
      </c>
      <c r="K402" s="1473">
        <v>240</v>
      </c>
      <c r="L402" s="1473">
        <v>24</v>
      </c>
      <c r="M402" s="1473" t="s">
        <v>150</v>
      </c>
      <c r="N402" s="1473">
        <v>264</v>
      </c>
      <c r="O402" s="1463" t="s">
        <v>308</v>
      </c>
      <c r="P402" s="1463" t="s">
        <v>299</v>
      </c>
      <c r="Q402" s="1475" t="s">
        <v>2106</v>
      </c>
      <c r="R402" s="1463" t="s">
        <v>2107</v>
      </c>
      <c r="S402" s="1476" t="s">
        <v>2108</v>
      </c>
      <c r="T402" s="1475">
        <v>12</v>
      </c>
      <c r="U402" s="1475">
        <v>12.2</v>
      </c>
      <c r="V402" s="1475" t="s">
        <v>401</v>
      </c>
      <c r="W402" s="1463" t="s">
        <v>2066</v>
      </c>
      <c r="X402" s="668" t="s">
        <v>402</v>
      </c>
    </row>
    <row r="403" spans="1:26" s="669" customFormat="1" ht="144.94999999999999" customHeight="1">
      <c r="A403" s="796"/>
      <c r="B403" s="789"/>
      <c r="C403" s="1538"/>
      <c r="D403" s="1740" t="s">
        <v>2833</v>
      </c>
      <c r="E403" s="1270">
        <v>40000</v>
      </c>
      <c r="F403" s="1567" t="s">
        <v>150</v>
      </c>
      <c r="G403" s="1567" t="s">
        <v>150</v>
      </c>
      <c r="H403" s="1567" t="s">
        <v>150</v>
      </c>
      <c r="I403" s="1567" t="s">
        <v>150</v>
      </c>
      <c r="J403" s="1195">
        <v>40000</v>
      </c>
      <c r="K403" s="1542">
        <v>200</v>
      </c>
      <c r="L403" s="1542">
        <v>0</v>
      </c>
      <c r="M403" s="1542">
        <v>0</v>
      </c>
      <c r="N403" s="1542">
        <v>200</v>
      </c>
      <c r="O403" s="1509" t="s">
        <v>308</v>
      </c>
      <c r="P403" s="1509" t="s">
        <v>299</v>
      </c>
      <c r="Q403" s="1569">
        <v>22068</v>
      </c>
      <c r="R403" s="1509" t="s">
        <v>2641</v>
      </c>
      <c r="S403" s="791" t="s">
        <v>2642</v>
      </c>
      <c r="T403" s="791">
        <v>12</v>
      </c>
      <c r="U403" s="791">
        <v>12.2</v>
      </c>
      <c r="V403" s="791" t="s">
        <v>401</v>
      </c>
      <c r="W403" s="797" t="s">
        <v>2500</v>
      </c>
      <c r="X403" s="668" t="s">
        <v>402</v>
      </c>
    </row>
    <row r="404" spans="1:26" s="669" customFormat="1" ht="144.94999999999999" customHeight="1">
      <c r="A404" s="1365"/>
      <c r="B404" s="1495"/>
      <c r="C404" s="1496"/>
      <c r="D404" s="1735" t="s">
        <v>2832</v>
      </c>
      <c r="E404" s="1498">
        <v>30000</v>
      </c>
      <c r="F404" s="1667" t="s">
        <v>150</v>
      </c>
      <c r="G404" s="1667" t="s">
        <v>150</v>
      </c>
      <c r="H404" s="1667" t="s">
        <v>150</v>
      </c>
      <c r="I404" s="1667" t="s">
        <v>150</v>
      </c>
      <c r="J404" s="1651">
        <f>SUM(E404:I404)</f>
        <v>30000</v>
      </c>
      <c r="K404" s="1652">
        <v>270</v>
      </c>
      <c r="L404" s="1652">
        <v>30</v>
      </c>
      <c r="M404" s="1652">
        <v>0</v>
      </c>
      <c r="N404" s="1652">
        <v>300</v>
      </c>
      <c r="O404" s="1670" t="s">
        <v>308</v>
      </c>
      <c r="P404" s="1670" t="s">
        <v>299</v>
      </c>
      <c r="Q404" s="1653">
        <v>22068</v>
      </c>
      <c r="R404" s="1409" t="s">
        <v>1088</v>
      </c>
      <c r="S404" s="1654" t="s">
        <v>1089</v>
      </c>
      <c r="T404" s="1503">
        <v>12</v>
      </c>
      <c r="U404" s="1503">
        <v>12.2</v>
      </c>
      <c r="V404" s="1503" t="s">
        <v>401</v>
      </c>
      <c r="W404" s="1741" t="s">
        <v>1024</v>
      </c>
      <c r="X404" s="668" t="s">
        <v>402</v>
      </c>
      <c r="Y404" s="1477">
        <v>12.2</v>
      </c>
      <c r="Z404" s="1477" t="s">
        <v>401</v>
      </c>
    </row>
    <row r="405" spans="1:26" s="669" customFormat="1" ht="144.94999999999999" customHeight="1">
      <c r="A405" s="794"/>
      <c r="B405" s="786"/>
      <c r="C405" s="619"/>
      <c r="D405" s="1689" t="s">
        <v>2826</v>
      </c>
      <c r="E405" s="1714">
        <v>30000</v>
      </c>
      <c r="F405" s="1561" t="s">
        <v>150</v>
      </c>
      <c r="G405" s="1561" t="s">
        <v>150</v>
      </c>
      <c r="H405" s="1561" t="s">
        <v>150</v>
      </c>
      <c r="I405" s="1561" t="s">
        <v>150</v>
      </c>
      <c r="J405" s="1194">
        <f>SUM(E405:I405)</f>
        <v>30000</v>
      </c>
      <c r="K405" s="1537">
        <v>180</v>
      </c>
      <c r="L405" s="1537">
        <v>45</v>
      </c>
      <c r="M405" s="1537">
        <v>180</v>
      </c>
      <c r="N405" s="1537">
        <v>405</v>
      </c>
      <c r="O405" s="788" t="s">
        <v>308</v>
      </c>
      <c r="P405" s="788" t="s">
        <v>299</v>
      </c>
      <c r="Q405" s="781" t="s">
        <v>874</v>
      </c>
      <c r="R405" s="788" t="s">
        <v>947</v>
      </c>
      <c r="S405" s="779" t="s">
        <v>948</v>
      </c>
      <c r="T405" s="781">
        <v>12</v>
      </c>
      <c r="U405" s="781">
        <v>12.2</v>
      </c>
      <c r="V405" s="781" t="s">
        <v>401</v>
      </c>
      <c r="W405" s="1463" t="s">
        <v>893</v>
      </c>
      <c r="X405" s="668" t="s">
        <v>402</v>
      </c>
      <c r="Y405" s="1477">
        <v>12.2</v>
      </c>
      <c r="Z405" s="1477" t="s">
        <v>401</v>
      </c>
    </row>
    <row r="406" spans="1:26" s="669" customFormat="1" ht="144.94999999999999" customHeight="1">
      <c r="A406" s="794"/>
      <c r="B406" s="786"/>
      <c r="C406" s="619"/>
      <c r="D406" s="1739" t="s">
        <v>2837</v>
      </c>
      <c r="E406" s="1742">
        <v>30000</v>
      </c>
      <c r="F406" s="1561" t="s">
        <v>150</v>
      </c>
      <c r="G406" s="1561" t="s">
        <v>150</v>
      </c>
      <c r="H406" s="1561" t="s">
        <v>150</v>
      </c>
      <c r="I406" s="1561" t="s">
        <v>150</v>
      </c>
      <c r="J406" s="1194">
        <f>SUM(E406:I406)</f>
        <v>30000</v>
      </c>
      <c r="K406" s="1537">
        <v>230</v>
      </c>
      <c r="L406" s="1537">
        <v>20</v>
      </c>
      <c r="M406" s="1537">
        <v>0</v>
      </c>
      <c r="N406" s="1537">
        <v>250</v>
      </c>
      <c r="O406" s="1463" t="s">
        <v>308</v>
      </c>
      <c r="P406" s="1463" t="s">
        <v>299</v>
      </c>
      <c r="Q406" s="1674" t="s">
        <v>802</v>
      </c>
      <c r="R406" s="788" t="s">
        <v>1830</v>
      </c>
      <c r="S406" s="1674" t="s">
        <v>1831</v>
      </c>
      <c r="T406" s="781">
        <v>12</v>
      </c>
      <c r="U406" s="781">
        <v>12.2</v>
      </c>
      <c r="V406" s="781" t="s">
        <v>401</v>
      </c>
      <c r="W406" s="1463" t="s">
        <v>1725</v>
      </c>
      <c r="X406" s="668" t="s">
        <v>402</v>
      </c>
      <c r="Y406" s="1477">
        <v>12.2</v>
      </c>
      <c r="Z406" s="1477" t="s">
        <v>401</v>
      </c>
    </row>
    <row r="407" spans="1:26" s="669" customFormat="1" ht="144.94999999999999" customHeight="1">
      <c r="A407" s="794"/>
      <c r="B407" s="786"/>
      <c r="C407" s="619"/>
      <c r="D407" s="1743" t="s">
        <v>2830</v>
      </c>
      <c r="E407" s="1472">
        <v>23000</v>
      </c>
      <c r="F407" s="1561" t="s">
        <v>150</v>
      </c>
      <c r="G407" s="1561" t="s">
        <v>150</v>
      </c>
      <c r="H407" s="1561" t="s">
        <v>150</v>
      </c>
      <c r="I407" s="1561" t="s">
        <v>150</v>
      </c>
      <c r="J407" s="1194">
        <f>SUM(E407:I407)</f>
        <v>23000</v>
      </c>
      <c r="K407" s="1537">
        <v>170</v>
      </c>
      <c r="L407" s="1537">
        <v>20</v>
      </c>
      <c r="M407" s="1712" t="s">
        <v>150</v>
      </c>
      <c r="N407" s="1537">
        <v>190</v>
      </c>
      <c r="O407" s="1463" t="s">
        <v>308</v>
      </c>
      <c r="P407" s="1463" t="s">
        <v>299</v>
      </c>
      <c r="Q407" s="1713" t="s">
        <v>826</v>
      </c>
      <c r="R407" s="788" t="s">
        <v>823</v>
      </c>
      <c r="S407" s="781" t="s">
        <v>824</v>
      </c>
      <c r="T407" s="781">
        <v>12</v>
      </c>
      <c r="U407" s="781">
        <v>12.2</v>
      </c>
      <c r="V407" s="781" t="s">
        <v>401</v>
      </c>
      <c r="W407" s="788" t="s">
        <v>774</v>
      </c>
      <c r="X407" s="668" t="s">
        <v>402</v>
      </c>
      <c r="Y407" s="1477">
        <v>12.2</v>
      </c>
      <c r="Z407" s="1477" t="s">
        <v>401</v>
      </c>
    </row>
    <row r="408" spans="1:26" s="349" customFormat="1" ht="144.94999999999999" customHeight="1">
      <c r="A408" s="467"/>
      <c r="B408" s="577"/>
      <c r="C408" s="1716"/>
      <c r="D408" s="1744" t="s">
        <v>2836</v>
      </c>
      <c r="E408" s="1256">
        <v>79000</v>
      </c>
      <c r="F408" s="1567" t="s">
        <v>150</v>
      </c>
      <c r="G408" s="1567" t="s">
        <v>150</v>
      </c>
      <c r="H408" s="1567" t="s">
        <v>150</v>
      </c>
      <c r="I408" s="1567" t="s">
        <v>150</v>
      </c>
      <c r="J408" s="1256">
        <v>79000</v>
      </c>
      <c r="K408" s="1359">
        <v>770</v>
      </c>
      <c r="L408" s="1359">
        <v>0</v>
      </c>
      <c r="M408" s="1359">
        <v>0</v>
      </c>
      <c r="N408" s="1359">
        <v>770</v>
      </c>
      <c r="O408" s="1468" t="s">
        <v>308</v>
      </c>
      <c r="P408" s="1468" t="s">
        <v>299</v>
      </c>
      <c r="Q408" s="326">
        <v>22037</v>
      </c>
      <c r="R408" s="347" t="s">
        <v>1958</v>
      </c>
      <c r="S408" s="325" t="s">
        <v>1959</v>
      </c>
      <c r="T408" s="791">
        <v>12</v>
      </c>
      <c r="U408" s="791">
        <v>12.2</v>
      </c>
      <c r="V408" s="791" t="s">
        <v>401</v>
      </c>
      <c r="W408" s="347" t="s">
        <v>1877</v>
      </c>
      <c r="X408" s="668" t="s">
        <v>402</v>
      </c>
    </row>
    <row r="409" spans="1:26" s="669" customFormat="1" ht="144.94999999999999" customHeight="1">
      <c r="A409" s="1365"/>
      <c r="B409" s="1495"/>
      <c r="C409" s="1664"/>
      <c r="D409" s="1735" t="s">
        <v>2827</v>
      </c>
      <c r="E409" s="1745">
        <v>53850</v>
      </c>
      <c r="F409" s="1667" t="s">
        <v>150</v>
      </c>
      <c r="G409" s="1667" t="s">
        <v>150</v>
      </c>
      <c r="H409" s="1667" t="s">
        <v>150</v>
      </c>
      <c r="I409" s="1667" t="s">
        <v>150</v>
      </c>
      <c r="J409" s="1668">
        <v>53850</v>
      </c>
      <c r="K409" s="1669">
        <v>280</v>
      </c>
      <c r="L409" s="1669">
        <v>20</v>
      </c>
      <c r="M409" s="1669">
        <v>0</v>
      </c>
      <c r="N409" s="1669">
        <v>300</v>
      </c>
      <c r="O409" s="1504" t="s">
        <v>308</v>
      </c>
      <c r="P409" s="1504" t="s">
        <v>1454</v>
      </c>
      <c r="Q409" s="1671">
        <v>22037</v>
      </c>
      <c r="R409" s="1409" t="s">
        <v>1455</v>
      </c>
      <c r="S409" s="1672" t="s">
        <v>1456</v>
      </c>
      <c r="T409" s="1673">
        <v>12</v>
      </c>
      <c r="U409" s="1673">
        <v>12.2</v>
      </c>
      <c r="V409" s="1673" t="s">
        <v>401</v>
      </c>
      <c r="W409" s="1409" t="s">
        <v>1373</v>
      </c>
      <c r="X409" s="668"/>
    </row>
    <row r="410" spans="1:26" s="669" customFormat="1" ht="144.94999999999999" customHeight="1">
      <c r="A410" s="794"/>
      <c r="B410" s="786"/>
      <c r="C410" s="619"/>
      <c r="D410" s="1746" t="s">
        <v>3076</v>
      </c>
      <c r="E410" s="1714">
        <v>10000</v>
      </c>
      <c r="F410" s="1561" t="s">
        <v>150</v>
      </c>
      <c r="G410" s="1561" t="s">
        <v>150</v>
      </c>
      <c r="H410" s="1561" t="s">
        <v>150</v>
      </c>
      <c r="I410" s="1561" t="s">
        <v>150</v>
      </c>
      <c r="J410" s="1473">
        <v>10000</v>
      </c>
      <c r="K410" s="1537">
        <v>150</v>
      </c>
      <c r="L410" s="1537">
        <v>50</v>
      </c>
      <c r="M410" s="1405">
        <v>0</v>
      </c>
      <c r="N410" s="1537">
        <v>200</v>
      </c>
      <c r="O410" s="788" t="s">
        <v>308</v>
      </c>
      <c r="P410" s="788" t="s">
        <v>299</v>
      </c>
      <c r="Q410" s="1563">
        <v>22037</v>
      </c>
      <c r="R410" s="788" t="s">
        <v>2172</v>
      </c>
      <c r="S410" s="779" t="s">
        <v>2173</v>
      </c>
      <c r="T410" s="1747">
        <v>12</v>
      </c>
      <c r="U410" s="1747">
        <v>12.2</v>
      </c>
      <c r="V410" s="1747" t="s">
        <v>401</v>
      </c>
      <c r="W410" s="788" t="s">
        <v>2934</v>
      </c>
      <c r="X410" s="668"/>
    </row>
    <row r="411" spans="1:26" s="669" customFormat="1" ht="144.94999999999999" customHeight="1">
      <c r="A411" s="794"/>
      <c r="B411" s="786"/>
      <c r="C411" s="619"/>
      <c r="D411" s="1746" t="s">
        <v>3077</v>
      </c>
      <c r="E411" s="1194">
        <v>10000</v>
      </c>
      <c r="F411" s="1561" t="s">
        <v>150</v>
      </c>
      <c r="G411" s="1561" t="s">
        <v>150</v>
      </c>
      <c r="H411" s="1561" t="s">
        <v>150</v>
      </c>
      <c r="I411" s="1561" t="s">
        <v>150</v>
      </c>
      <c r="J411" s="1473">
        <v>10000</v>
      </c>
      <c r="K411" s="1405">
        <v>900</v>
      </c>
      <c r="L411" s="1405">
        <v>100</v>
      </c>
      <c r="M411" s="1405">
        <v>0</v>
      </c>
      <c r="N411" s="1537">
        <v>1000</v>
      </c>
      <c r="O411" s="1748" t="s">
        <v>308</v>
      </c>
      <c r="P411" s="788" t="s">
        <v>299</v>
      </c>
      <c r="Q411" s="1563">
        <v>22037</v>
      </c>
      <c r="R411" s="788" t="s">
        <v>2162</v>
      </c>
      <c r="S411" s="1658" t="s">
        <v>2163</v>
      </c>
      <c r="T411" s="1747">
        <v>12</v>
      </c>
      <c r="U411" s="1747">
        <v>12.2</v>
      </c>
      <c r="V411" s="1747" t="s">
        <v>401</v>
      </c>
      <c r="W411" s="788" t="s">
        <v>2934</v>
      </c>
      <c r="X411" s="668"/>
    </row>
    <row r="412" spans="1:26" s="669" customFormat="1" ht="144.94999999999999" customHeight="1">
      <c r="A412" s="796"/>
      <c r="B412" s="789"/>
      <c r="C412" s="1538"/>
      <c r="D412" s="1749" t="s">
        <v>3078</v>
      </c>
      <c r="E412" s="1567" t="s">
        <v>150</v>
      </c>
      <c r="F412" s="1567" t="s">
        <v>150</v>
      </c>
      <c r="G412" s="1750">
        <v>50000</v>
      </c>
      <c r="H412" s="1567" t="s">
        <v>150</v>
      </c>
      <c r="I412" s="1567" t="s">
        <v>150</v>
      </c>
      <c r="J412" s="1195">
        <v>50000</v>
      </c>
      <c r="K412" s="1750">
        <v>500</v>
      </c>
      <c r="L412" s="1750">
        <v>145</v>
      </c>
      <c r="M412" s="1750">
        <v>5</v>
      </c>
      <c r="N412" s="1750">
        <v>650</v>
      </c>
      <c r="O412" s="792" t="s">
        <v>308</v>
      </c>
      <c r="P412" s="792" t="s">
        <v>299</v>
      </c>
      <c r="Q412" s="1728">
        <v>22037</v>
      </c>
      <c r="R412" s="1751" t="s">
        <v>2228</v>
      </c>
      <c r="S412" s="1752" t="s">
        <v>2229</v>
      </c>
      <c r="T412" s="1753">
        <v>12</v>
      </c>
      <c r="U412" s="1753">
        <v>12.2</v>
      </c>
      <c r="V412" s="1753" t="s">
        <v>401</v>
      </c>
      <c r="W412" s="792" t="s">
        <v>2933</v>
      </c>
      <c r="X412" s="668"/>
    </row>
    <row r="413" spans="1:26" s="349" customFormat="1" ht="127.5" customHeight="1">
      <c r="A413" s="280"/>
      <c r="B413" s="516"/>
      <c r="C413" s="562">
        <v>14</v>
      </c>
      <c r="D413" s="594" t="s">
        <v>673</v>
      </c>
      <c r="E413" s="243">
        <v>35000</v>
      </c>
      <c r="F413" s="1059" t="s">
        <v>150</v>
      </c>
      <c r="G413" s="1059" t="s">
        <v>150</v>
      </c>
      <c r="H413" s="1059" t="s">
        <v>150</v>
      </c>
      <c r="I413" s="1059" t="s">
        <v>150</v>
      </c>
      <c r="J413" s="1131">
        <v>35000</v>
      </c>
      <c r="K413" s="1131">
        <v>350</v>
      </c>
      <c r="L413" s="1131">
        <v>30</v>
      </c>
      <c r="M413" s="1131">
        <v>0</v>
      </c>
      <c r="N413" s="1131">
        <v>380</v>
      </c>
      <c r="O413" s="181" t="s">
        <v>308</v>
      </c>
      <c r="P413" s="181" t="s">
        <v>299</v>
      </c>
      <c r="Q413" s="236">
        <v>21976</v>
      </c>
      <c r="R413" s="181" t="s">
        <v>667</v>
      </c>
      <c r="S413" s="943" t="s">
        <v>668</v>
      </c>
      <c r="T413" s="943">
        <v>12</v>
      </c>
      <c r="U413" s="943">
        <v>12.2</v>
      </c>
      <c r="V413" s="943" t="s">
        <v>401</v>
      </c>
      <c r="W413" s="446" t="s">
        <v>588</v>
      </c>
      <c r="X413" s="1371"/>
    </row>
    <row r="414" spans="1:26" s="349" customFormat="1" ht="127.5" customHeight="1">
      <c r="A414" s="1096"/>
      <c r="B414" s="1097"/>
      <c r="C414" s="1009">
        <v>15</v>
      </c>
      <c r="D414" s="1368" t="s">
        <v>2788</v>
      </c>
      <c r="E414" s="1167">
        <v>5000</v>
      </c>
      <c r="F414" s="1369" t="s">
        <v>150</v>
      </c>
      <c r="G414" s="1369" t="s">
        <v>150</v>
      </c>
      <c r="H414" s="1369" t="s">
        <v>150</v>
      </c>
      <c r="I414" s="1369" t="s">
        <v>150</v>
      </c>
      <c r="J414" s="1135">
        <v>5000</v>
      </c>
      <c r="K414" s="1137">
        <v>10</v>
      </c>
      <c r="L414" s="1137">
        <v>5</v>
      </c>
      <c r="M414" s="1137" t="s">
        <v>150</v>
      </c>
      <c r="N414" s="1137">
        <v>15</v>
      </c>
      <c r="O414" s="384" t="s">
        <v>308</v>
      </c>
      <c r="P414" s="384" t="s">
        <v>299</v>
      </c>
      <c r="Q414" s="268">
        <v>22037</v>
      </c>
      <c r="R414" s="384" t="s">
        <v>376</v>
      </c>
      <c r="S414" s="439" t="s">
        <v>177</v>
      </c>
      <c r="T414" s="439">
        <v>12</v>
      </c>
      <c r="U414" s="439">
        <v>12.2</v>
      </c>
      <c r="V414" s="439" t="s">
        <v>401</v>
      </c>
      <c r="W414" s="1370" t="s">
        <v>153</v>
      </c>
      <c r="X414" s="425"/>
    </row>
    <row r="415" spans="1:26" s="349" customFormat="1" ht="127.5" customHeight="1">
      <c r="A415" s="280"/>
      <c r="B415" s="516"/>
      <c r="C415" s="562">
        <v>16</v>
      </c>
      <c r="D415" s="122" t="s">
        <v>523</v>
      </c>
      <c r="E415" s="245">
        <v>5000</v>
      </c>
      <c r="F415" s="1213" t="s">
        <v>150</v>
      </c>
      <c r="G415" s="1213" t="s">
        <v>150</v>
      </c>
      <c r="H415" s="1213" t="s">
        <v>150</v>
      </c>
      <c r="I415" s="1213" t="s">
        <v>150</v>
      </c>
      <c r="J415" s="281">
        <v>5000</v>
      </c>
      <c r="K415" s="1036">
        <v>25</v>
      </c>
      <c r="L415" s="1036">
        <v>10</v>
      </c>
      <c r="M415" s="1036">
        <v>5</v>
      </c>
      <c r="N415" s="1036">
        <v>40</v>
      </c>
      <c r="O415" s="149" t="s">
        <v>308</v>
      </c>
      <c r="P415" s="149" t="s">
        <v>521</v>
      </c>
      <c r="Q415" s="233">
        <v>22068</v>
      </c>
      <c r="R415" s="149" t="s">
        <v>430</v>
      </c>
      <c r="S415" s="150" t="s">
        <v>431</v>
      </c>
      <c r="T415" s="231">
        <v>12</v>
      </c>
      <c r="U415" s="231">
        <v>12.2</v>
      </c>
      <c r="V415" s="231" t="s">
        <v>401</v>
      </c>
      <c r="W415" s="149" t="s">
        <v>432</v>
      </c>
      <c r="X415" s="348"/>
    </row>
    <row r="416" spans="1:26" s="349" customFormat="1" ht="34.5" customHeight="1">
      <c r="A416" s="465"/>
      <c r="B416" s="590"/>
      <c r="C416" s="566">
        <v>17</v>
      </c>
      <c r="D416" s="837" t="s">
        <v>403</v>
      </c>
      <c r="E416" s="1234">
        <f>SUM(E417,E418,E419,E420,E421,E422,E423,E424,E425,E426,E427,E428,E429,E430:E432)</f>
        <v>630300</v>
      </c>
      <c r="F416" s="1234">
        <f t="shared" ref="F416:I416" si="24">SUM(F417,F418,F419,F420,F421,F422,F423,F424,F425,F426,F427,F428,F429,F430:F432)</f>
        <v>0</v>
      </c>
      <c r="G416" s="1234">
        <f t="shared" si="24"/>
        <v>0</v>
      </c>
      <c r="H416" s="1234">
        <f t="shared" si="24"/>
        <v>10000</v>
      </c>
      <c r="I416" s="1234">
        <f t="shared" si="24"/>
        <v>0</v>
      </c>
      <c r="J416" s="1234">
        <f>SUM(J417,J418,J419,J420,J421,J422,J423,J424,J425,J426,J427,J428,J429,J430:J432)</f>
        <v>640300</v>
      </c>
      <c r="K416" s="1068"/>
      <c r="L416" s="1068"/>
      <c r="M416" s="1068"/>
      <c r="N416" s="1068"/>
      <c r="O416" s="732"/>
      <c r="P416" s="732"/>
      <c r="Q416" s="836"/>
      <c r="R416" s="732"/>
      <c r="S416" s="457"/>
      <c r="T416" s="677"/>
      <c r="U416" s="838"/>
      <c r="V416" s="838"/>
      <c r="W416" s="732" t="s">
        <v>153</v>
      </c>
      <c r="X416" s="348"/>
    </row>
    <row r="417" spans="1:26" s="669" customFormat="1" ht="143.1" customHeight="1">
      <c r="A417" s="794"/>
      <c r="B417" s="786"/>
      <c r="C417" s="1655"/>
      <c r="D417" s="1731" t="s">
        <v>2823</v>
      </c>
      <c r="E417" s="1472">
        <v>69000</v>
      </c>
      <c r="F417" s="1561" t="s">
        <v>150</v>
      </c>
      <c r="G417" s="1561" t="s">
        <v>150</v>
      </c>
      <c r="H417" s="1561" t="s">
        <v>150</v>
      </c>
      <c r="I417" s="1561" t="s">
        <v>150</v>
      </c>
      <c r="J417" s="1289">
        <v>69000</v>
      </c>
      <c r="K417" s="1537">
        <v>350</v>
      </c>
      <c r="L417" s="1537" t="s">
        <v>150</v>
      </c>
      <c r="M417" s="1537" t="s">
        <v>150</v>
      </c>
      <c r="N417" s="1537">
        <v>350</v>
      </c>
      <c r="O417" s="1463" t="s">
        <v>308</v>
      </c>
      <c r="P417" s="1463" t="s">
        <v>299</v>
      </c>
      <c r="Q417" s="1563">
        <v>21916</v>
      </c>
      <c r="R417" s="788" t="s">
        <v>399</v>
      </c>
      <c r="S417" s="781" t="s">
        <v>400</v>
      </c>
      <c r="T417" s="1754">
        <v>12</v>
      </c>
      <c r="U417" s="1657">
        <v>12.2</v>
      </c>
      <c r="V417" s="1755" t="s">
        <v>401</v>
      </c>
      <c r="W417" s="1564" t="s">
        <v>153</v>
      </c>
      <c r="X417" s="668" t="s">
        <v>403</v>
      </c>
    </row>
    <row r="418" spans="1:26" s="669" customFormat="1" ht="143.1" customHeight="1">
      <c r="A418" s="794"/>
      <c r="B418" s="786"/>
      <c r="C418" s="1655"/>
      <c r="D418" s="1702" t="s">
        <v>2824</v>
      </c>
      <c r="E418" s="1472">
        <v>117700</v>
      </c>
      <c r="F418" s="1561" t="s">
        <v>150</v>
      </c>
      <c r="G418" s="1561" t="s">
        <v>150</v>
      </c>
      <c r="H418" s="1561" t="s">
        <v>150</v>
      </c>
      <c r="I418" s="1561" t="s">
        <v>150</v>
      </c>
      <c r="J418" s="1461">
        <v>117700</v>
      </c>
      <c r="K418" s="1473">
        <v>850</v>
      </c>
      <c r="L418" s="1473" t="s">
        <v>150</v>
      </c>
      <c r="M418" s="1473" t="s">
        <v>150</v>
      </c>
      <c r="N418" s="1473">
        <v>850</v>
      </c>
      <c r="O418" s="1463" t="s">
        <v>308</v>
      </c>
      <c r="P418" s="1463" t="s">
        <v>521</v>
      </c>
      <c r="Q418" s="1478">
        <v>21947</v>
      </c>
      <c r="R418" s="1463" t="s">
        <v>470</v>
      </c>
      <c r="S418" s="1658" t="s">
        <v>520</v>
      </c>
      <c r="T418" s="1475">
        <v>12</v>
      </c>
      <c r="U418" s="1475">
        <v>12.2</v>
      </c>
      <c r="V418" s="1475" t="s">
        <v>401</v>
      </c>
      <c r="W418" s="1463" t="s">
        <v>432</v>
      </c>
      <c r="X418" s="668" t="s">
        <v>403</v>
      </c>
    </row>
    <row r="419" spans="1:26" s="669" customFormat="1" ht="143.1" customHeight="1">
      <c r="A419" s="796"/>
      <c r="B419" s="789"/>
      <c r="C419" s="1661"/>
      <c r="D419" s="605" t="s">
        <v>2839</v>
      </c>
      <c r="E419" s="1556">
        <v>20000</v>
      </c>
      <c r="F419" s="1567" t="s">
        <v>150</v>
      </c>
      <c r="G419" s="1567" t="s">
        <v>150</v>
      </c>
      <c r="H419" s="1567" t="s">
        <v>150</v>
      </c>
      <c r="I419" s="1567" t="s">
        <v>150</v>
      </c>
      <c r="J419" s="1546">
        <v>20000</v>
      </c>
      <c r="K419" s="1546">
        <v>450</v>
      </c>
      <c r="L419" s="1546">
        <v>30</v>
      </c>
      <c r="M419" s="1546">
        <v>0</v>
      </c>
      <c r="N419" s="1546">
        <v>480</v>
      </c>
      <c r="O419" s="377" t="s">
        <v>308</v>
      </c>
      <c r="P419" s="377" t="s">
        <v>299</v>
      </c>
      <c r="Q419" s="1548">
        <v>21976</v>
      </c>
      <c r="R419" s="377" t="s">
        <v>667</v>
      </c>
      <c r="S419" s="1549" t="s">
        <v>668</v>
      </c>
      <c r="T419" s="1549">
        <v>12</v>
      </c>
      <c r="U419" s="1549">
        <v>12.2</v>
      </c>
      <c r="V419" s="1549" t="s">
        <v>401</v>
      </c>
      <c r="W419" s="1734" t="s">
        <v>588</v>
      </c>
      <c r="X419" s="668" t="s">
        <v>403</v>
      </c>
    </row>
    <row r="420" spans="1:26" s="669" customFormat="1" ht="143.1" customHeight="1">
      <c r="A420" s="1365"/>
      <c r="B420" s="1495"/>
      <c r="C420" s="1664"/>
      <c r="D420" s="1735" t="s">
        <v>2828</v>
      </c>
      <c r="E420" s="1736">
        <v>30000</v>
      </c>
      <c r="F420" s="1667" t="s">
        <v>150</v>
      </c>
      <c r="G420" s="1667" t="s">
        <v>150</v>
      </c>
      <c r="H420" s="1667" t="s">
        <v>150</v>
      </c>
      <c r="I420" s="1667" t="s">
        <v>150</v>
      </c>
      <c r="J420" s="1737">
        <v>30000</v>
      </c>
      <c r="K420" s="1652">
        <v>100</v>
      </c>
      <c r="L420" s="1652">
        <v>50</v>
      </c>
      <c r="M420" s="1652">
        <v>0</v>
      </c>
      <c r="N420" s="1707">
        <v>150</v>
      </c>
      <c r="O420" s="1409" t="s">
        <v>308</v>
      </c>
      <c r="P420" s="1409" t="s">
        <v>299</v>
      </c>
      <c r="Q420" s="1700">
        <v>22037</v>
      </c>
      <c r="R420" s="1409" t="s">
        <v>1236</v>
      </c>
      <c r="S420" s="1672" t="s">
        <v>1237</v>
      </c>
      <c r="T420" s="1673">
        <v>12</v>
      </c>
      <c r="U420" s="1673">
        <v>12.2</v>
      </c>
      <c r="V420" s="1673" t="s">
        <v>401</v>
      </c>
      <c r="W420" s="1670" t="s">
        <v>1171</v>
      </c>
      <c r="X420" s="668" t="s">
        <v>403</v>
      </c>
    </row>
    <row r="421" spans="1:26" s="669" customFormat="1" ht="143.1" customHeight="1">
      <c r="A421" s="794"/>
      <c r="B421" s="786"/>
      <c r="C421" s="1655"/>
      <c r="D421" s="1691" t="s">
        <v>2827</v>
      </c>
      <c r="E421" s="1692">
        <v>73900</v>
      </c>
      <c r="F421" s="1561" t="s">
        <v>150</v>
      </c>
      <c r="G421" s="1561" t="s">
        <v>150</v>
      </c>
      <c r="H421" s="1561" t="s">
        <v>150</v>
      </c>
      <c r="I421" s="1561" t="s">
        <v>150</v>
      </c>
      <c r="J421" s="1456">
        <v>73900</v>
      </c>
      <c r="K421" s="1405">
        <v>240</v>
      </c>
      <c r="L421" s="1405">
        <v>10</v>
      </c>
      <c r="M421" s="1405">
        <v>0</v>
      </c>
      <c r="N421" s="1405">
        <v>250</v>
      </c>
      <c r="O421" s="795" t="s">
        <v>308</v>
      </c>
      <c r="P421" s="795" t="s">
        <v>1454</v>
      </c>
      <c r="Q421" s="800">
        <v>22007</v>
      </c>
      <c r="R421" s="788" t="s">
        <v>1457</v>
      </c>
      <c r="S421" s="780" t="s">
        <v>1458</v>
      </c>
      <c r="T421" s="1674">
        <v>12</v>
      </c>
      <c r="U421" s="1674">
        <v>12.2</v>
      </c>
      <c r="V421" s="1674" t="s">
        <v>401</v>
      </c>
      <c r="W421" s="788" t="s">
        <v>1373</v>
      </c>
      <c r="X421" s="668" t="s">
        <v>403</v>
      </c>
    </row>
    <row r="422" spans="1:26" s="669" customFormat="1" ht="143.1" customHeight="1">
      <c r="A422" s="794"/>
      <c r="B422" s="786"/>
      <c r="C422" s="1655"/>
      <c r="D422" s="1693" t="s">
        <v>2831</v>
      </c>
      <c r="E422" s="1472">
        <v>25000</v>
      </c>
      <c r="F422" s="1561" t="s">
        <v>150</v>
      </c>
      <c r="G422" s="1561" t="s">
        <v>150</v>
      </c>
      <c r="H422" s="1561" t="s">
        <v>150</v>
      </c>
      <c r="I422" s="1561" t="s">
        <v>150</v>
      </c>
      <c r="J422" s="1194">
        <v>25000</v>
      </c>
      <c r="K422" s="1537">
        <v>50</v>
      </c>
      <c r="L422" s="1537">
        <v>10</v>
      </c>
      <c r="M422" s="1537" t="s">
        <v>307</v>
      </c>
      <c r="N422" s="1537">
        <v>60</v>
      </c>
      <c r="O422" s="788" t="s">
        <v>1592</v>
      </c>
      <c r="P422" s="788" t="s">
        <v>299</v>
      </c>
      <c r="Q422" s="1563">
        <v>22037</v>
      </c>
      <c r="R422" s="788" t="s">
        <v>1595</v>
      </c>
      <c r="S422" s="1674" t="s">
        <v>1596</v>
      </c>
      <c r="T422" s="1674">
        <v>12</v>
      </c>
      <c r="U422" s="1674">
        <v>12.2</v>
      </c>
      <c r="V422" s="1674" t="s">
        <v>401</v>
      </c>
      <c r="W422" s="1564" t="s">
        <v>1544</v>
      </c>
      <c r="X422" s="668" t="s">
        <v>403</v>
      </c>
    </row>
    <row r="423" spans="1:26" s="669" customFormat="1" ht="143.1" customHeight="1">
      <c r="A423" s="794"/>
      <c r="B423" s="786"/>
      <c r="C423" s="1655"/>
      <c r="D423" s="1691" t="s">
        <v>2835</v>
      </c>
      <c r="E423" s="1472">
        <v>3200</v>
      </c>
      <c r="F423" s="1561" t="s">
        <v>150</v>
      </c>
      <c r="G423" s="1561" t="s">
        <v>150</v>
      </c>
      <c r="H423" s="1561" t="s">
        <v>150</v>
      </c>
      <c r="I423" s="1561" t="s">
        <v>150</v>
      </c>
      <c r="J423" s="1194">
        <v>3200</v>
      </c>
      <c r="K423" s="1537">
        <v>40</v>
      </c>
      <c r="L423" s="1537">
        <v>10</v>
      </c>
      <c r="M423" s="1537"/>
      <c r="N423" s="1537">
        <v>50</v>
      </c>
      <c r="O423" s="788" t="s">
        <v>308</v>
      </c>
      <c r="P423" s="788" t="s">
        <v>299</v>
      </c>
      <c r="Q423" s="1563">
        <v>22037</v>
      </c>
      <c r="R423" s="788" t="s">
        <v>1678</v>
      </c>
      <c r="S423" s="780" t="s">
        <v>1679</v>
      </c>
      <c r="T423" s="781">
        <v>12</v>
      </c>
      <c r="U423" s="781">
        <v>12.2</v>
      </c>
      <c r="V423" s="781" t="s">
        <v>401</v>
      </c>
      <c r="W423" s="788" t="s">
        <v>3050</v>
      </c>
      <c r="X423" s="668" t="s">
        <v>403</v>
      </c>
    </row>
    <row r="424" spans="1:26" s="669" customFormat="1" ht="143.1" customHeight="1">
      <c r="A424" s="796"/>
      <c r="B424" s="789"/>
      <c r="C424" s="1661"/>
      <c r="D424" s="1694" t="s">
        <v>2837</v>
      </c>
      <c r="E424" s="1756">
        <v>38000</v>
      </c>
      <c r="F424" s="1567" t="s">
        <v>150</v>
      </c>
      <c r="G424" s="1567" t="s">
        <v>150</v>
      </c>
      <c r="H424" s="1567" t="s">
        <v>150</v>
      </c>
      <c r="I424" s="1567" t="s">
        <v>150</v>
      </c>
      <c r="J424" s="1195">
        <f>SUM(E424:I424)</f>
        <v>38000</v>
      </c>
      <c r="K424" s="1542">
        <v>223</v>
      </c>
      <c r="L424" s="1542">
        <v>27</v>
      </c>
      <c r="M424" s="1542">
        <v>0</v>
      </c>
      <c r="N424" s="1542">
        <v>250</v>
      </c>
      <c r="O424" s="792" t="s">
        <v>308</v>
      </c>
      <c r="P424" s="792" t="s">
        <v>299</v>
      </c>
      <c r="Q424" s="1757" t="s">
        <v>1270</v>
      </c>
      <c r="R424" s="792" t="s">
        <v>1823</v>
      </c>
      <c r="S424" s="1757" t="s">
        <v>1824</v>
      </c>
      <c r="T424" s="1757">
        <v>12</v>
      </c>
      <c r="U424" s="1757">
        <v>12.2</v>
      </c>
      <c r="V424" s="1757" t="s">
        <v>401</v>
      </c>
      <c r="W424" s="1468" t="s">
        <v>1725</v>
      </c>
      <c r="X424" s="668" t="s">
        <v>403</v>
      </c>
    </row>
    <row r="425" spans="1:26" s="669" customFormat="1" ht="143.1" customHeight="1">
      <c r="A425" s="1365"/>
      <c r="B425" s="1495"/>
      <c r="C425" s="1664"/>
      <c r="D425" s="1704" t="s">
        <v>2836</v>
      </c>
      <c r="E425" s="1705">
        <v>79000</v>
      </c>
      <c r="F425" s="1667" t="s">
        <v>150</v>
      </c>
      <c r="G425" s="1667" t="s">
        <v>150</v>
      </c>
      <c r="H425" s="1667" t="s">
        <v>150</v>
      </c>
      <c r="I425" s="1667" t="s">
        <v>150</v>
      </c>
      <c r="J425" s="1705">
        <v>79000</v>
      </c>
      <c r="K425" s="1706">
        <v>673</v>
      </c>
      <c r="L425" s="1706">
        <v>0</v>
      </c>
      <c r="M425" s="1706">
        <v>0</v>
      </c>
      <c r="N425" s="1706">
        <v>673</v>
      </c>
      <c r="O425" s="1758" t="s">
        <v>1957</v>
      </c>
      <c r="P425" s="1758" t="s">
        <v>299</v>
      </c>
      <c r="Q425" s="1708">
        <v>22037</v>
      </c>
      <c r="R425" s="1088" t="s">
        <v>1958</v>
      </c>
      <c r="S425" s="1709" t="s">
        <v>1959</v>
      </c>
      <c r="T425" s="1710">
        <v>12</v>
      </c>
      <c r="U425" s="1710">
        <v>12.2</v>
      </c>
      <c r="V425" s="1710" t="s">
        <v>401</v>
      </c>
      <c r="W425" s="1088" t="s">
        <v>1877</v>
      </c>
      <c r="X425" s="668" t="s">
        <v>403</v>
      </c>
    </row>
    <row r="426" spans="1:26" s="669" customFormat="1" ht="143.1" customHeight="1">
      <c r="A426" s="794"/>
      <c r="B426" s="786"/>
      <c r="C426" s="1655"/>
      <c r="D426" s="1693" t="s">
        <v>2829</v>
      </c>
      <c r="E426" s="1472">
        <v>40000</v>
      </c>
      <c r="F426" s="1561" t="s">
        <v>150</v>
      </c>
      <c r="G426" s="1561" t="s">
        <v>150</v>
      </c>
      <c r="H426" s="1561" t="s">
        <v>150</v>
      </c>
      <c r="I426" s="1561" t="s">
        <v>150</v>
      </c>
      <c r="J426" s="1473">
        <v>40000</v>
      </c>
      <c r="K426" s="1473">
        <v>220</v>
      </c>
      <c r="L426" s="1473">
        <v>28</v>
      </c>
      <c r="M426" s="1473" t="s">
        <v>150</v>
      </c>
      <c r="N426" s="1473">
        <v>248</v>
      </c>
      <c r="O426" s="1463" t="s">
        <v>308</v>
      </c>
      <c r="P426" s="1463" t="s">
        <v>299</v>
      </c>
      <c r="Q426" s="1475" t="s">
        <v>818</v>
      </c>
      <c r="R426" s="1463" t="s">
        <v>2109</v>
      </c>
      <c r="S426" s="1476" t="s">
        <v>2110</v>
      </c>
      <c r="T426" s="1475">
        <v>12</v>
      </c>
      <c r="U426" s="1475">
        <v>12.2</v>
      </c>
      <c r="V426" s="1475" t="s">
        <v>401</v>
      </c>
      <c r="W426" s="1463" t="s">
        <v>2066</v>
      </c>
      <c r="X426" s="668" t="s">
        <v>403</v>
      </c>
    </row>
    <row r="427" spans="1:26" s="669" customFormat="1" ht="143.1" customHeight="1">
      <c r="A427" s="794"/>
      <c r="B427" s="786"/>
      <c r="C427" s="1534"/>
      <c r="D427" s="1759" t="s">
        <v>2833</v>
      </c>
      <c r="E427" s="1455">
        <v>40000</v>
      </c>
      <c r="F427" s="1561" t="s">
        <v>150</v>
      </c>
      <c r="G427" s="1561" t="s">
        <v>150</v>
      </c>
      <c r="H427" s="1561" t="s">
        <v>150</v>
      </c>
      <c r="I427" s="1561" t="s">
        <v>150</v>
      </c>
      <c r="J427" s="1194">
        <v>40000</v>
      </c>
      <c r="K427" s="1537">
        <v>200</v>
      </c>
      <c r="L427" s="1537">
        <v>0</v>
      </c>
      <c r="M427" s="1537">
        <v>0</v>
      </c>
      <c r="N427" s="1537">
        <v>200</v>
      </c>
      <c r="O427" s="919" t="s">
        <v>308</v>
      </c>
      <c r="P427" s="919" t="s">
        <v>299</v>
      </c>
      <c r="Q427" s="1563">
        <v>21855</v>
      </c>
      <c r="R427" s="919" t="s">
        <v>2641</v>
      </c>
      <c r="S427" s="781" t="s">
        <v>2642</v>
      </c>
      <c r="T427" s="781">
        <v>12</v>
      </c>
      <c r="U427" s="781">
        <v>12.2</v>
      </c>
      <c r="V427" s="781" t="s">
        <v>401</v>
      </c>
      <c r="W427" s="795" t="s">
        <v>2500</v>
      </c>
      <c r="X427" s="668" t="s">
        <v>403</v>
      </c>
    </row>
    <row r="428" spans="1:26" s="669" customFormat="1" ht="143.1" customHeight="1">
      <c r="A428" s="794"/>
      <c r="B428" s="786"/>
      <c r="C428" s="619"/>
      <c r="D428" s="1689" t="s">
        <v>2826</v>
      </c>
      <c r="E428" s="1714">
        <v>24500</v>
      </c>
      <c r="F428" s="1561" t="s">
        <v>150</v>
      </c>
      <c r="G428" s="1561" t="s">
        <v>150</v>
      </c>
      <c r="H428" s="1561" t="s">
        <v>150</v>
      </c>
      <c r="I428" s="1561" t="s">
        <v>150</v>
      </c>
      <c r="J428" s="1194">
        <f>SUM(E428:I428)</f>
        <v>24500</v>
      </c>
      <c r="K428" s="1537">
        <v>180</v>
      </c>
      <c r="L428" s="1537">
        <v>25</v>
      </c>
      <c r="M428" s="1537">
        <v>0</v>
      </c>
      <c r="N428" s="1537">
        <v>205</v>
      </c>
      <c r="O428" s="788" t="s">
        <v>308</v>
      </c>
      <c r="P428" s="788" t="s">
        <v>946</v>
      </c>
      <c r="Q428" s="781" t="s">
        <v>918</v>
      </c>
      <c r="R428" s="788" t="s">
        <v>940</v>
      </c>
      <c r="S428" s="779" t="s">
        <v>941</v>
      </c>
      <c r="T428" s="781">
        <v>12</v>
      </c>
      <c r="U428" s="781">
        <v>12.2</v>
      </c>
      <c r="V428" s="781" t="s">
        <v>401</v>
      </c>
      <c r="W428" s="1463" t="s">
        <v>893</v>
      </c>
      <c r="X428" s="668" t="s">
        <v>403</v>
      </c>
      <c r="Y428" s="1477">
        <v>12.2</v>
      </c>
      <c r="Z428" s="1477" t="s">
        <v>401</v>
      </c>
    </row>
    <row r="429" spans="1:26" s="669" customFormat="1" ht="143.1" customHeight="1">
      <c r="A429" s="796"/>
      <c r="B429" s="789"/>
      <c r="C429" s="633"/>
      <c r="D429" s="1717" t="s">
        <v>2832</v>
      </c>
      <c r="E429" s="1760">
        <v>40000</v>
      </c>
      <c r="F429" s="1567" t="s">
        <v>150</v>
      </c>
      <c r="G429" s="1567" t="s">
        <v>150</v>
      </c>
      <c r="H429" s="1567" t="s">
        <v>150</v>
      </c>
      <c r="I429" s="1567" t="s">
        <v>150</v>
      </c>
      <c r="J429" s="1195">
        <f>SUM(E429:I429)</f>
        <v>40000</v>
      </c>
      <c r="K429" s="1542">
        <v>200</v>
      </c>
      <c r="L429" s="1542">
        <v>10</v>
      </c>
      <c r="M429" s="1542">
        <v>0</v>
      </c>
      <c r="N429" s="1542">
        <v>210</v>
      </c>
      <c r="O429" s="792" t="s">
        <v>308</v>
      </c>
      <c r="P429" s="792" t="s">
        <v>299</v>
      </c>
      <c r="Q429" s="1569">
        <v>22007</v>
      </c>
      <c r="R429" s="792" t="s">
        <v>1092</v>
      </c>
      <c r="S429" s="782" t="s">
        <v>1093</v>
      </c>
      <c r="T429" s="791">
        <v>12</v>
      </c>
      <c r="U429" s="791">
        <v>12.2</v>
      </c>
      <c r="V429" s="791" t="s">
        <v>401</v>
      </c>
      <c r="W429" s="1761" t="s">
        <v>1024</v>
      </c>
      <c r="X429" s="668" t="s">
        <v>403</v>
      </c>
      <c r="Y429" s="1454">
        <v>12.2</v>
      </c>
      <c r="Z429" s="1454" t="s">
        <v>401</v>
      </c>
    </row>
    <row r="430" spans="1:26" s="669" customFormat="1" ht="143.1" customHeight="1">
      <c r="A430" s="1510"/>
      <c r="B430" s="1511"/>
      <c r="C430" s="1512"/>
      <c r="D430" s="1762" t="s">
        <v>2830</v>
      </c>
      <c r="E430" s="1611">
        <v>20000</v>
      </c>
      <c r="F430" s="1763" t="s">
        <v>150</v>
      </c>
      <c r="G430" s="1763" t="s">
        <v>150</v>
      </c>
      <c r="H430" s="1763" t="s">
        <v>150</v>
      </c>
      <c r="I430" s="1763" t="s">
        <v>150</v>
      </c>
      <c r="J430" s="1391">
        <f>SUM(E430:I430)</f>
        <v>20000</v>
      </c>
      <c r="K430" s="1612">
        <v>168</v>
      </c>
      <c r="L430" s="1612">
        <v>22</v>
      </c>
      <c r="M430" s="1764" t="s">
        <v>150</v>
      </c>
      <c r="N430" s="1612">
        <v>190</v>
      </c>
      <c r="O430" s="1409" t="s">
        <v>308</v>
      </c>
      <c r="P430" s="1409" t="s">
        <v>299</v>
      </c>
      <c r="Q430" s="1653">
        <v>22037</v>
      </c>
      <c r="R430" s="1613" t="s">
        <v>828</v>
      </c>
      <c r="S430" s="1517" t="s">
        <v>829</v>
      </c>
      <c r="T430" s="1503">
        <v>12</v>
      </c>
      <c r="U430" s="1503">
        <v>12.2</v>
      </c>
      <c r="V430" s="1503" t="s">
        <v>401</v>
      </c>
      <c r="W430" s="1613" t="s">
        <v>774</v>
      </c>
      <c r="X430" s="668" t="s">
        <v>403</v>
      </c>
      <c r="Y430" s="1454">
        <v>12.2</v>
      </c>
      <c r="Z430" s="1454" t="s">
        <v>401</v>
      </c>
    </row>
    <row r="431" spans="1:26" s="669" customFormat="1" ht="143.1" customHeight="1">
      <c r="A431" s="667"/>
      <c r="B431" s="1521"/>
      <c r="C431" s="1522"/>
      <c r="D431" s="1765" t="s">
        <v>3077</v>
      </c>
      <c r="E431" s="1561" t="s">
        <v>150</v>
      </c>
      <c r="F431" s="1059" t="s">
        <v>150</v>
      </c>
      <c r="G431" s="1059" t="s">
        <v>150</v>
      </c>
      <c r="H431" s="1766">
        <v>10000</v>
      </c>
      <c r="I431" s="1059" t="s">
        <v>150</v>
      </c>
      <c r="J431" s="1331">
        <v>10000</v>
      </c>
      <c r="K431" s="1525">
        <v>500</v>
      </c>
      <c r="L431" s="1525">
        <v>100</v>
      </c>
      <c r="M431" s="1525">
        <v>0</v>
      </c>
      <c r="N431" s="1767">
        <v>600</v>
      </c>
      <c r="O431" s="1768" t="s">
        <v>308</v>
      </c>
      <c r="P431" s="1528" t="s">
        <v>299</v>
      </c>
      <c r="Q431" s="1769">
        <v>22037</v>
      </c>
      <c r="R431" s="1528" t="s">
        <v>2162</v>
      </c>
      <c r="S431" s="1770" t="s">
        <v>2163</v>
      </c>
      <c r="T431" s="1771">
        <v>12</v>
      </c>
      <c r="U431" s="1771">
        <v>12.2</v>
      </c>
      <c r="V431" s="1771" t="s">
        <v>401</v>
      </c>
      <c r="W431" s="1528" t="s">
        <v>2934</v>
      </c>
      <c r="X431" s="668"/>
    </row>
    <row r="432" spans="1:26" s="669" customFormat="1" ht="143.1" customHeight="1">
      <c r="A432" s="667"/>
      <c r="B432" s="1521"/>
      <c r="C432" s="1522"/>
      <c r="D432" s="1765" t="s">
        <v>3079</v>
      </c>
      <c r="E432" s="1772">
        <v>10000</v>
      </c>
      <c r="F432" s="1059" t="s">
        <v>150</v>
      </c>
      <c r="G432" s="1059" t="s">
        <v>150</v>
      </c>
      <c r="H432" s="1059" t="s">
        <v>150</v>
      </c>
      <c r="I432" s="1059" t="s">
        <v>150</v>
      </c>
      <c r="J432" s="1331">
        <v>10000</v>
      </c>
      <c r="K432" s="1767">
        <v>150</v>
      </c>
      <c r="L432" s="1767">
        <v>50</v>
      </c>
      <c r="M432" s="1525">
        <v>0</v>
      </c>
      <c r="N432" s="1767">
        <v>200</v>
      </c>
      <c r="O432" s="1773" t="s">
        <v>308</v>
      </c>
      <c r="P432" s="1528" t="s">
        <v>299</v>
      </c>
      <c r="Q432" s="1769">
        <v>22037</v>
      </c>
      <c r="R432" s="1528" t="s">
        <v>2172</v>
      </c>
      <c r="S432" s="394" t="s">
        <v>2173</v>
      </c>
      <c r="T432" s="1771">
        <v>12</v>
      </c>
      <c r="U432" s="1771">
        <v>12.2</v>
      </c>
      <c r="V432" s="1771" t="s">
        <v>401</v>
      </c>
      <c r="W432" s="1528" t="s">
        <v>2934</v>
      </c>
      <c r="X432" s="668"/>
    </row>
    <row r="433" spans="1:26" s="349" customFormat="1" ht="119.25" customHeight="1">
      <c r="A433" s="280"/>
      <c r="B433" s="516"/>
      <c r="C433" s="562">
        <v>18</v>
      </c>
      <c r="D433" s="122" t="s">
        <v>524</v>
      </c>
      <c r="E433" s="245">
        <v>8220</v>
      </c>
      <c r="F433" s="1059" t="s">
        <v>150</v>
      </c>
      <c r="G433" s="1059" t="s">
        <v>150</v>
      </c>
      <c r="H433" s="1059" t="s">
        <v>150</v>
      </c>
      <c r="I433" s="1059" t="s">
        <v>150</v>
      </c>
      <c r="J433" s="281">
        <v>8220</v>
      </c>
      <c r="K433" s="1036">
        <v>18</v>
      </c>
      <c r="L433" s="1036">
        <v>10</v>
      </c>
      <c r="M433" s="1036">
        <v>5</v>
      </c>
      <c r="N433" s="1036">
        <v>33</v>
      </c>
      <c r="O433" s="149" t="s">
        <v>308</v>
      </c>
      <c r="P433" s="149" t="s">
        <v>521</v>
      </c>
      <c r="Q433" s="233">
        <v>22068</v>
      </c>
      <c r="R433" s="149" t="s">
        <v>430</v>
      </c>
      <c r="S433" s="150" t="s">
        <v>431</v>
      </c>
      <c r="T433" s="231">
        <v>12</v>
      </c>
      <c r="U433" s="231">
        <v>12.2</v>
      </c>
      <c r="V433" s="231" t="s">
        <v>401</v>
      </c>
      <c r="W433" s="149" t="s">
        <v>432</v>
      </c>
      <c r="X433" s="348"/>
    </row>
    <row r="434" spans="1:26" s="349" customFormat="1" ht="119.25" customHeight="1">
      <c r="A434" s="280"/>
      <c r="B434" s="516"/>
      <c r="C434" s="524">
        <v>19</v>
      </c>
      <c r="D434" s="496" t="s">
        <v>1094</v>
      </c>
      <c r="E434" s="1138">
        <v>35000</v>
      </c>
      <c r="F434" s="1059" t="s">
        <v>150</v>
      </c>
      <c r="G434" s="1059" t="s">
        <v>150</v>
      </c>
      <c r="H434" s="1059" t="s">
        <v>150</v>
      </c>
      <c r="I434" s="1059" t="s">
        <v>150</v>
      </c>
      <c r="J434" s="338">
        <f>SUM(E434:I434)</f>
        <v>35000</v>
      </c>
      <c r="K434" s="227">
        <v>130</v>
      </c>
      <c r="L434" s="227">
        <v>20</v>
      </c>
      <c r="M434" s="227">
        <v>0</v>
      </c>
      <c r="N434" s="227">
        <v>150</v>
      </c>
      <c r="O434" s="146" t="s">
        <v>308</v>
      </c>
      <c r="P434" s="146" t="s">
        <v>299</v>
      </c>
      <c r="Q434" s="207">
        <v>22098</v>
      </c>
      <c r="R434" s="146" t="s">
        <v>1022</v>
      </c>
      <c r="S434" s="218" t="s">
        <v>1023</v>
      </c>
      <c r="T434" s="497">
        <v>12</v>
      </c>
      <c r="U434" s="497">
        <v>12.2</v>
      </c>
      <c r="V434" s="497" t="s">
        <v>401</v>
      </c>
      <c r="W434" s="362" t="s">
        <v>1024</v>
      </c>
      <c r="X434" s="983">
        <v>12</v>
      </c>
      <c r="Y434" s="983">
        <v>12.2</v>
      </c>
      <c r="Z434" s="983" t="s">
        <v>401</v>
      </c>
    </row>
    <row r="435" spans="1:26" s="349" customFormat="1" ht="30.75" customHeight="1">
      <c r="A435" s="1096"/>
      <c r="B435" s="1097"/>
      <c r="C435" s="589">
        <v>20</v>
      </c>
      <c r="D435" s="1372" t="s">
        <v>3080</v>
      </c>
      <c r="E435" s="1136">
        <f t="shared" ref="E435:J435" si="25">SUM(E437,E438,E439,E440,E436)</f>
        <v>405000</v>
      </c>
      <c r="F435" s="1136">
        <f t="shared" si="25"/>
        <v>0</v>
      </c>
      <c r="G435" s="1136">
        <f t="shared" si="25"/>
        <v>50000</v>
      </c>
      <c r="H435" s="1136">
        <f t="shared" si="25"/>
        <v>0</v>
      </c>
      <c r="I435" s="1136">
        <f t="shared" si="25"/>
        <v>0</v>
      </c>
      <c r="J435" s="1136">
        <f t="shared" si="25"/>
        <v>455000</v>
      </c>
      <c r="K435" s="1137"/>
      <c r="L435" s="1137"/>
      <c r="M435" s="1137"/>
      <c r="N435" s="1137"/>
      <c r="O435" s="384"/>
      <c r="P435" s="384"/>
      <c r="Q435" s="268"/>
      <c r="R435" s="384"/>
      <c r="S435" s="973"/>
      <c r="T435" s="1503"/>
      <c r="U435" s="1503"/>
      <c r="V435" s="1503"/>
      <c r="W435" s="1373"/>
      <c r="X435" s="983"/>
      <c r="Y435" s="983"/>
      <c r="Z435" s="983"/>
    </row>
    <row r="436" spans="1:26" s="669" customFormat="1" ht="138.75" customHeight="1">
      <c r="A436" s="667"/>
      <c r="B436" s="1521"/>
      <c r="C436" s="1538"/>
      <c r="D436" s="1774" t="s">
        <v>3083</v>
      </c>
      <c r="E436" s="1766">
        <v>200000</v>
      </c>
      <c r="F436" s="1059" t="s">
        <v>150</v>
      </c>
      <c r="G436" s="1059" t="s">
        <v>150</v>
      </c>
      <c r="H436" s="1059" t="s">
        <v>150</v>
      </c>
      <c r="I436" s="1059" t="s">
        <v>150</v>
      </c>
      <c r="J436" s="1331">
        <f>SUM(E436:I436)</f>
        <v>200000</v>
      </c>
      <c r="K436" s="1525">
        <v>4100</v>
      </c>
      <c r="L436" s="1525">
        <v>0</v>
      </c>
      <c r="M436" s="1525">
        <v>0</v>
      </c>
      <c r="N436" s="1525">
        <f>SUM(K436:M436)</f>
        <v>4100</v>
      </c>
      <c r="O436" s="1528" t="s">
        <v>308</v>
      </c>
      <c r="P436" s="1528" t="s">
        <v>299</v>
      </c>
      <c r="Q436" s="1769">
        <v>241306</v>
      </c>
      <c r="R436" s="1528" t="s">
        <v>2329</v>
      </c>
      <c r="S436" s="497" t="s">
        <v>2345</v>
      </c>
      <c r="T436" s="497">
        <v>12</v>
      </c>
      <c r="U436" s="497">
        <v>12.2</v>
      </c>
      <c r="V436" s="497" t="s">
        <v>401</v>
      </c>
      <c r="W436" s="1775" t="s">
        <v>2346</v>
      </c>
      <c r="X436" s="668"/>
    </row>
    <row r="437" spans="1:26" s="669" customFormat="1" ht="138.75" customHeight="1">
      <c r="A437" s="667"/>
      <c r="B437" s="1521"/>
      <c r="C437" s="1522"/>
      <c r="D437" s="1776" t="s">
        <v>3081</v>
      </c>
      <c r="E437" s="1777">
        <v>100000</v>
      </c>
      <c r="F437" s="1059" t="s">
        <v>150</v>
      </c>
      <c r="G437" s="1059" t="s">
        <v>150</v>
      </c>
      <c r="H437" s="1059" t="s">
        <v>150</v>
      </c>
      <c r="I437" s="1059" t="s">
        <v>150</v>
      </c>
      <c r="J437" s="1331">
        <v>100000</v>
      </c>
      <c r="K437" s="1778">
        <v>0</v>
      </c>
      <c r="L437" s="1778">
        <v>150</v>
      </c>
      <c r="M437" s="1778">
        <v>100</v>
      </c>
      <c r="N437" s="1612">
        <v>250</v>
      </c>
      <c r="O437" s="1528" t="s">
        <v>308</v>
      </c>
      <c r="P437" s="1528" t="s">
        <v>299</v>
      </c>
      <c r="Q437" s="1614">
        <v>22160</v>
      </c>
      <c r="R437" s="1528" t="s">
        <v>2160</v>
      </c>
      <c r="S437" s="1770" t="s">
        <v>2161</v>
      </c>
      <c r="T437" s="1779">
        <v>12</v>
      </c>
      <c r="U437" s="1779">
        <v>12.2</v>
      </c>
      <c r="V437" s="1779" t="s">
        <v>401</v>
      </c>
      <c r="W437" s="1528" t="s">
        <v>2934</v>
      </c>
      <c r="X437" s="668"/>
    </row>
    <row r="438" spans="1:26" s="669" customFormat="1" ht="138.75" customHeight="1">
      <c r="A438" s="667"/>
      <c r="B438" s="1521"/>
      <c r="C438" s="1522"/>
      <c r="D438" s="1765" t="s">
        <v>3299</v>
      </c>
      <c r="E438" s="1772">
        <v>70000</v>
      </c>
      <c r="F438" s="1059" t="s">
        <v>150</v>
      </c>
      <c r="G438" s="1059" t="s">
        <v>150</v>
      </c>
      <c r="H438" s="1059" t="s">
        <v>150</v>
      </c>
      <c r="I438" s="1059" t="s">
        <v>150</v>
      </c>
      <c r="J438" s="1331">
        <v>70000</v>
      </c>
      <c r="K438" s="1767">
        <v>137</v>
      </c>
      <c r="L438" s="1767">
        <v>33</v>
      </c>
      <c r="M438" s="1525">
        <v>0</v>
      </c>
      <c r="N438" s="1767">
        <v>170</v>
      </c>
      <c r="O438" s="1528" t="s">
        <v>308</v>
      </c>
      <c r="P438" s="1613" t="s">
        <v>299</v>
      </c>
      <c r="Q438" s="1769">
        <v>22160</v>
      </c>
      <c r="R438" s="1528" t="s">
        <v>2170</v>
      </c>
      <c r="S438" s="394" t="s">
        <v>2171</v>
      </c>
      <c r="T438" s="1771">
        <v>12</v>
      </c>
      <c r="U438" s="1771">
        <v>12.2</v>
      </c>
      <c r="V438" s="1771" t="s">
        <v>401</v>
      </c>
      <c r="W438" s="1528" t="s">
        <v>2934</v>
      </c>
      <c r="X438" s="668"/>
    </row>
    <row r="439" spans="1:26" s="669" customFormat="1" ht="138.75" customHeight="1">
      <c r="A439" s="667"/>
      <c r="B439" s="1521"/>
      <c r="C439" s="1780"/>
      <c r="D439" s="1781" t="s">
        <v>3082</v>
      </c>
      <c r="E439" s="1045">
        <v>35000</v>
      </c>
      <c r="F439" s="1782">
        <v>0</v>
      </c>
      <c r="G439" s="1783">
        <v>0</v>
      </c>
      <c r="H439" s="1783">
        <v>0</v>
      </c>
      <c r="I439" s="1783">
        <v>0</v>
      </c>
      <c r="J439" s="1783">
        <v>35000</v>
      </c>
      <c r="K439" s="1331">
        <v>10</v>
      </c>
      <c r="L439" s="1331">
        <v>50</v>
      </c>
      <c r="M439" s="1331">
        <v>0</v>
      </c>
      <c r="N439" s="1331">
        <v>60</v>
      </c>
      <c r="O439" s="1528" t="s">
        <v>308</v>
      </c>
      <c r="P439" s="1528" t="s">
        <v>299</v>
      </c>
      <c r="Q439" s="1784">
        <v>22160</v>
      </c>
      <c r="R439" s="1785" t="s">
        <v>1298</v>
      </c>
      <c r="S439" s="1786" t="s">
        <v>1299</v>
      </c>
      <c r="T439" s="781">
        <v>12</v>
      </c>
      <c r="U439" s="781">
        <v>12.2</v>
      </c>
      <c r="V439" s="781" t="s">
        <v>401</v>
      </c>
      <c r="W439" s="1785" t="s">
        <v>1171</v>
      </c>
      <c r="X439" s="1454">
        <v>12</v>
      </c>
      <c r="Y439" s="1454">
        <v>12.2</v>
      </c>
      <c r="Z439" s="1454" t="s">
        <v>401</v>
      </c>
    </row>
    <row r="440" spans="1:26" s="669" customFormat="1" ht="138.75" customHeight="1">
      <c r="A440" s="667"/>
      <c r="B440" s="1521"/>
      <c r="C440" s="1787"/>
      <c r="D440" s="1788" t="s">
        <v>3078</v>
      </c>
      <c r="E440" s="1059" t="s">
        <v>150</v>
      </c>
      <c r="F440" s="1059" t="s">
        <v>150</v>
      </c>
      <c r="G440" s="1331">
        <v>50000</v>
      </c>
      <c r="H440" s="1059" t="s">
        <v>150</v>
      </c>
      <c r="I440" s="1059" t="s">
        <v>150</v>
      </c>
      <c r="J440" s="1766">
        <v>50000</v>
      </c>
      <c r="K440" s="1331">
        <v>400</v>
      </c>
      <c r="L440" s="1331">
        <v>100</v>
      </c>
      <c r="M440" s="1525">
        <v>0</v>
      </c>
      <c r="N440" s="1331">
        <v>500</v>
      </c>
      <c r="O440" s="1528" t="s">
        <v>308</v>
      </c>
      <c r="P440" s="1528" t="s">
        <v>299</v>
      </c>
      <c r="Q440" s="1789">
        <v>22160</v>
      </c>
      <c r="R440" s="1785" t="s">
        <v>2230</v>
      </c>
      <c r="S440" s="1790" t="s">
        <v>2231</v>
      </c>
      <c r="T440" s="1791">
        <v>12</v>
      </c>
      <c r="U440" s="1791">
        <v>12.2</v>
      </c>
      <c r="V440" s="1791" t="s">
        <v>401</v>
      </c>
      <c r="W440" s="1528" t="s">
        <v>2933</v>
      </c>
      <c r="X440" s="668"/>
    </row>
    <row r="441" spans="1:26" s="349" customFormat="1" ht="123.75" customHeight="1">
      <c r="A441" s="280"/>
      <c r="B441" s="516"/>
      <c r="C441" s="562">
        <v>21</v>
      </c>
      <c r="D441" s="117" t="s">
        <v>519</v>
      </c>
      <c r="E441" s="364">
        <v>0</v>
      </c>
      <c r="F441" s="1279">
        <v>60000</v>
      </c>
      <c r="G441" s="1059" t="s">
        <v>150</v>
      </c>
      <c r="H441" s="1059" t="s">
        <v>150</v>
      </c>
      <c r="I441" s="1059" t="s">
        <v>150</v>
      </c>
      <c r="J441" s="281">
        <v>60000</v>
      </c>
      <c r="K441" s="1036">
        <v>500</v>
      </c>
      <c r="L441" s="1036">
        <v>20</v>
      </c>
      <c r="M441" s="1036">
        <v>50</v>
      </c>
      <c r="N441" s="1036">
        <v>570</v>
      </c>
      <c r="O441" s="149" t="s">
        <v>308</v>
      </c>
      <c r="P441" s="149" t="s">
        <v>299</v>
      </c>
      <c r="Q441" s="233">
        <v>21947</v>
      </c>
      <c r="R441" s="149" t="s">
        <v>470</v>
      </c>
      <c r="S441" s="150" t="s">
        <v>520</v>
      </c>
      <c r="T441" s="231">
        <v>12</v>
      </c>
      <c r="U441" s="231">
        <v>12.2</v>
      </c>
      <c r="V441" s="231" t="s">
        <v>401</v>
      </c>
      <c r="W441" s="149" t="s">
        <v>432</v>
      </c>
      <c r="X441" s="348"/>
    </row>
    <row r="442" spans="1:26" s="349" customFormat="1" ht="123.75" customHeight="1">
      <c r="A442" s="280"/>
      <c r="B442" s="516"/>
      <c r="C442" s="562">
        <v>22</v>
      </c>
      <c r="D442" s="617" t="s">
        <v>816</v>
      </c>
      <c r="E442" s="245">
        <v>20000</v>
      </c>
      <c r="F442" s="1059" t="s">
        <v>150</v>
      </c>
      <c r="G442" s="1059" t="s">
        <v>150</v>
      </c>
      <c r="H442" s="1059" t="s">
        <v>150</v>
      </c>
      <c r="I442" s="1059" t="s">
        <v>150</v>
      </c>
      <c r="J442" s="338">
        <f>SUM(E442:I442)</f>
        <v>20000</v>
      </c>
      <c r="K442" s="227">
        <f>65+19+17+67</f>
        <v>168</v>
      </c>
      <c r="L442" s="227">
        <v>22</v>
      </c>
      <c r="M442" s="1325" t="s">
        <v>150</v>
      </c>
      <c r="N442" s="227">
        <f>SUM(K442:M442)</f>
        <v>190</v>
      </c>
      <c r="O442" s="149" t="s">
        <v>308</v>
      </c>
      <c r="P442" s="149" t="s">
        <v>299</v>
      </c>
      <c r="Q442" s="220" t="s">
        <v>818</v>
      </c>
      <c r="R442" s="146" t="s">
        <v>819</v>
      </c>
      <c r="S442" s="210" t="s">
        <v>796</v>
      </c>
      <c r="T442" s="220" t="s">
        <v>820</v>
      </c>
      <c r="U442" s="220" t="s">
        <v>821</v>
      </c>
      <c r="V442" s="220" t="s">
        <v>401</v>
      </c>
      <c r="W442" s="146" t="s">
        <v>774</v>
      </c>
      <c r="X442" s="348"/>
    </row>
    <row r="443" spans="1:26" s="349" customFormat="1" ht="123.75" customHeight="1">
      <c r="A443" s="280"/>
      <c r="B443" s="516"/>
      <c r="C443" s="562">
        <v>23</v>
      </c>
      <c r="D443" s="117" t="s">
        <v>527</v>
      </c>
      <c r="E443" s="1059" t="s">
        <v>150</v>
      </c>
      <c r="F443" s="245">
        <v>35000</v>
      </c>
      <c r="G443" s="1059" t="s">
        <v>150</v>
      </c>
      <c r="H443" s="1059" t="s">
        <v>150</v>
      </c>
      <c r="I443" s="1059" t="s">
        <v>150</v>
      </c>
      <c r="J443" s="281">
        <v>35000</v>
      </c>
      <c r="K443" s="1036">
        <v>290</v>
      </c>
      <c r="L443" s="1036">
        <v>10</v>
      </c>
      <c r="M443" s="1036" t="s">
        <v>150</v>
      </c>
      <c r="N443" s="1036">
        <v>300</v>
      </c>
      <c r="O443" s="149" t="s">
        <v>308</v>
      </c>
      <c r="P443" s="149" t="s">
        <v>299</v>
      </c>
      <c r="Q443" s="233">
        <v>21916</v>
      </c>
      <c r="R443" s="149" t="s">
        <v>470</v>
      </c>
      <c r="S443" s="150" t="s">
        <v>520</v>
      </c>
      <c r="T443" s="231">
        <v>12</v>
      </c>
      <c r="U443" s="231">
        <v>12.2</v>
      </c>
      <c r="V443" s="231" t="s">
        <v>401</v>
      </c>
      <c r="W443" s="149" t="s">
        <v>432</v>
      </c>
      <c r="X443" s="348"/>
    </row>
    <row r="444" spans="1:26" s="349" customFormat="1" ht="125.25" customHeight="1">
      <c r="A444" s="280"/>
      <c r="B444" s="516"/>
      <c r="C444" s="562">
        <v>24</v>
      </c>
      <c r="D444" s="113" t="s">
        <v>1231</v>
      </c>
      <c r="E444" s="1138">
        <v>0</v>
      </c>
      <c r="F444" s="1138">
        <v>0</v>
      </c>
      <c r="G444" s="1156">
        <v>0</v>
      </c>
      <c r="H444" s="1156">
        <v>0</v>
      </c>
      <c r="I444" s="1156">
        <v>0</v>
      </c>
      <c r="J444" s="1156">
        <v>0</v>
      </c>
      <c r="K444" s="1036">
        <v>30</v>
      </c>
      <c r="L444" s="1036">
        <v>5</v>
      </c>
      <c r="M444" s="1036">
        <v>0</v>
      </c>
      <c r="N444" s="1036">
        <v>35</v>
      </c>
      <c r="O444" s="149" t="s">
        <v>308</v>
      </c>
      <c r="P444" s="149" t="s">
        <v>299</v>
      </c>
      <c r="Q444" s="356">
        <v>21916</v>
      </c>
      <c r="R444" s="149" t="s">
        <v>1232</v>
      </c>
      <c r="S444" s="231" t="s">
        <v>1233</v>
      </c>
      <c r="T444" s="231">
        <v>12</v>
      </c>
      <c r="U444" s="231">
        <v>12.2</v>
      </c>
      <c r="V444" s="231" t="s">
        <v>401</v>
      </c>
      <c r="W444" s="149" t="s">
        <v>1171</v>
      </c>
      <c r="X444" s="348"/>
    </row>
    <row r="445" spans="1:26" s="349" customFormat="1" ht="125.25" customHeight="1">
      <c r="A445" s="280"/>
      <c r="B445" s="516"/>
      <c r="C445" s="562">
        <v>25</v>
      </c>
      <c r="D445" s="113" t="s">
        <v>1247</v>
      </c>
      <c r="E445" s="1138">
        <v>0</v>
      </c>
      <c r="F445" s="1138">
        <v>0</v>
      </c>
      <c r="G445" s="1156">
        <v>0</v>
      </c>
      <c r="H445" s="1156">
        <v>0</v>
      </c>
      <c r="I445" s="1156">
        <v>0</v>
      </c>
      <c r="J445" s="1156">
        <v>0</v>
      </c>
      <c r="K445" s="1036">
        <v>44</v>
      </c>
      <c r="L445" s="1036">
        <v>11</v>
      </c>
      <c r="M445" s="1036">
        <v>0</v>
      </c>
      <c r="N445" s="1036">
        <v>55</v>
      </c>
      <c r="O445" s="149" t="s">
        <v>308</v>
      </c>
      <c r="P445" s="149" t="s">
        <v>299</v>
      </c>
      <c r="Q445" s="356">
        <v>21916</v>
      </c>
      <c r="R445" s="149" t="s">
        <v>1248</v>
      </c>
      <c r="S445" s="423" t="s">
        <v>1249</v>
      </c>
      <c r="T445" s="152">
        <v>12</v>
      </c>
      <c r="U445" s="152">
        <v>12.2</v>
      </c>
      <c r="V445" s="152" t="s">
        <v>401</v>
      </c>
      <c r="W445" s="149" t="s">
        <v>1171</v>
      </c>
      <c r="X445" s="348"/>
    </row>
    <row r="446" spans="1:26" s="349" customFormat="1" ht="240" customHeight="1">
      <c r="A446" s="280"/>
      <c r="B446" s="516"/>
      <c r="C446" s="562">
        <v>26</v>
      </c>
      <c r="D446" s="120" t="s">
        <v>1460</v>
      </c>
      <c r="E446" s="1165">
        <v>5000</v>
      </c>
      <c r="F446" s="1059" t="s">
        <v>150</v>
      </c>
      <c r="G446" s="1059" t="s">
        <v>150</v>
      </c>
      <c r="H446" s="1059" t="s">
        <v>150</v>
      </c>
      <c r="I446" s="1059" t="s">
        <v>150</v>
      </c>
      <c r="J446" s="111">
        <v>5000</v>
      </c>
      <c r="K446" s="226">
        <v>80</v>
      </c>
      <c r="L446" s="226">
        <v>20</v>
      </c>
      <c r="M446" s="226">
        <v>0</v>
      </c>
      <c r="N446" s="226">
        <v>100</v>
      </c>
      <c r="O446" s="385" t="s">
        <v>3046</v>
      </c>
      <c r="P446" s="385" t="s">
        <v>3047</v>
      </c>
      <c r="Q446" s="246">
        <v>22129</v>
      </c>
      <c r="R446" s="146" t="s">
        <v>1461</v>
      </c>
      <c r="S446" s="189" t="s">
        <v>1462</v>
      </c>
      <c r="T446" s="191">
        <v>12</v>
      </c>
      <c r="U446" s="191">
        <v>12.2</v>
      </c>
      <c r="V446" s="191" t="s">
        <v>401</v>
      </c>
      <c r="W446" s="146" t="s">
        <v>1373</v>
      </c>
      <c r="X446" s="348"/>
    </row>
    <row r="447" spans="1:26" s="349" customFormat="1" ht="168.75" customHeight="1">
      <c r="A447" s="280"/>
      <c r="B447" s="516"/>
      <c r="C447" s="562">
        <v>27</v>
      </c>
      <c r="D447" s="187" t="s">
        <v>1581</v>
      </c>
      <c r="E447" s="1059" t="s">
        <v>150</v>
      </c>
      <c r="F447" s="245">
        <v>40000</v>
      </c>
      <c r="G447" s="338" t="s">
        <v>307</v>
      </c>
      <c r="H447" s="338" t="s">
        <v>150</v>
      </c>
      <c r="I447" s="338" t="s">
        <v>150</v>
      </c>
      <c r="J447" s="338">
        <v>40000</v>
      </c>
      <c r="K447" s="227">
        <v>35</v>
      </c>
      <c r="L447" s="227">
        <v>5</v>
      </c>
      <c r="M447" s="227" t="s">
        <v>307</v>
      </c>
      <c r="N447" s="227">
        <v>40</v>
      </c>
      <c r="O447" s="146" t="s">
        <v>568</v>
      </c>
      <c r="P447" s="146" t="s">
        <v>312</v>
      </c>
      <c r="Q447" s="207">
        <v>22007</v>
      </c>
      <c r="R447" s="146" t="s">
        <v>1542</v>
      </c>
      <c r="S447" s="191" t="s">
        <v>1582</v>
      </c>
      <c r="T447" s="773">
        <v>12</v>
      </c>
      <c r="U447" s="191">
        <v>12.2</v>
      </c>
      <c r="V447" s="191" t="s">
        <v>401</v>
      </c>
      <c r="W447" s="262" t="s">
        <v>1544</v>
      </c>
      <c r="X447" s="348"/>
    </row>
    <row r="448" spans="1:26" s="349" customFormat="1" ht="132.75" customHeight="1">
      <c r="A448" s="280"/>
      <c r="B448" s="516"/>
      <c r="C448" s="562">
        <v>28</v>
      </c>
      <c r="D448" s="261" t="s">
        <v>1967</v>
      </c>
      <c r="E448" s="1059" t="s">
        <v>150</v>
      </c>
      <c r="F448" s="1059" t="s">
        <v>150</v>
      </c>
      <c r="G448" s="1059" t="s">
        <v>150</v>
      </c>
      <c r="H448" s="1059" t="s">
        <v>150</v>
      </c>
      <c r="I448" s="1143">
        <v>30000</v>
      </c>
      <c r="J448" s="338">
        <v>30000</v>
      </c>
      <c r="K448" s="1143">
        <v>50</v>
      </c>
      <c r="L448" s="1347" t="s">
        <v>150</v>
      </c>
      <c r="M448" s="1347" t="s">
        <v>150</v>
      </c>
      <c r="N448" s="1143">
        <v>50</v>
      </c>
      <c r="O448" s="948" t="s">
        <v>1592</v>
      </c>
      <c r="P448" s="948" t="s">
        <v>299</v>
      </c>
      <c r="Q448" s="185" t="s">
        <v>1577</v>
      </c>
      <c r="R448" s="328" t="s">
        <v>1542</v>
      </c>
      <c r="S448" s="185" t="s">
        <v>1543</v>
      </c>
      <c r="T448" s="185">
        <v>12</v>
      </c>
      <c r="U448" s="185">
        <v>12.2</v>
      </c>
      <c r="V448" s="185" t="s">
        <v>401</v>
      </c>
      <c r="W448" s="262" t="s">
        <v>1544</v>
      </c>
      <c r="X448" s="348"/>
    </row>
    <row r="449" spans="1:26" s="349" customFormat="1" ht="123.75" customHeight="1">
      <c r="A449" s="280"/>
      <c r="B449" s="516"/>
      <c r="C449" s="562">
        <v>29</v>
      </c>
      <c r="D449" s="205" t="s">
        <v>1967</v>
      </c>
      <c r="E449" s="1213" t="s">
        <v>150</v>
      </c>
      <c r="F449" s="1213" t="s">
        <v>150</v>
      </c>
      <c r="G449" s="1213" t="s">
        <v>150</v>
      </c>
      <c r="H449" s="338">
        <v>31300</v>
      </c>
      <c r="I449" s="1213" t="s">
        <v>150</v>
      </c>
      <c r="J449" s="1131">
        <v>31300</v>
      </c>
      <c r="K449" s="227">
        <v>120</v>
      </c>
      <c r="L449" s="227">
        <v>20</v>
      </c>
      <c r="M449" s="227" t="s">
        <v>150</v>
      </c>
      <c r="N449" s="227">
        <v>140</v>
      </c>
      <c r="O449" s="495" t="s">
        <v>1592</v>
      </c>
      <c r="P449" s="495" t="s">
        <v>299</v>
      </c>
      <c r="Q449" s="207">
        <v>21976</v>
      </c>
      <c r="R449" s="146" t="s">
        <v>404</v>
      </c>
      <c r="S449" s="210" t="s">
        <v>400</v>
      </c>
      <c r="T449" s="191">
        <v>12</v>
      </c>
      <c r="U449" s="191">
        <v>12.2</v>
      </c>
      <c r="V449" s="191" t="s">
        <v>401</v>
      </c>
      <c r="W449" s="262" t="s">
        <v>153</v>
      </c>
      <c r="X449" s="348"/>
    </row>
    <row r="450" spans="1:26" s="349" customFormat="1" ht="125.25" customHeight="1">
      <c r="A450" s="280"/>
      <c r="B450" s="516"/>
      <c r="C450" s="524">
        <v>30</v>
      </c>
      <c r="D450" s="263" t="s">
        <v>1967</v>
      </c>
      <c r="E450" s="1059" t="s">
        <v>150</v>
      </c>
      <c r="F450" s="1059" t="s">
        <v>150</v>
      </c>
      <c r="G450" s="1235">
        <v>36000</v>
      </c>
      <c r="H450" s="1059" t="s">
        <v>150</v>
      </c>
      <c r="I450" s="1059" t="s">
        <v>150</v>
      </c>
      <c r="J450" s="338">
        <f>SUM(E450:I450)</f>
        <v>36000</v>
      </c>
      <c r="K450" s="1064"/>
      <c r="L450" s="1064">
        <v>20</v>
      </c>
      <c r="M450" s="1064">
        <v>230</v>
      </c>
      <c r="N450" s="1064">
        <v>250</v>
      </c>
      <c r="O450" s="149" t="s">
        <v>1592</v>
      </c>
      <c r="P450" s="149" t="s">
        <v>299</v>
      </c>
      <c r="Q450" s="265">
        <v>22098</v>
      </c>
      <c r="R450" s="383" t="s">
        <v>1968</v>
      </c>
      <c r="S450" s="264" t="s">
        <v>1969</v>
      </c>
      <c r="T450" s="781">
        <v>12</v>
      </c>
      <c r="U450" s="781">
        <v>12.2</v>
      </c>
      <c r="V450" s="781" t="s">
        <v>401</v>
      </c>
      <c r="W450" s="383" t="s">
        <v>1877</v>
      </c>
      <c r="X450" s="1470">
        <v>12</v>
      </c>
      <c r="Y450" s="1470">
        <v>12.2</v>
      </c>
      <c r="Z450" s="1470" t="s">
        <v>401</v>
      </c>
    </row>
    <row r="451" spans="1:26" s="349" customFormat="1" ht="114" customHeight="1">
      <c r="A451" s="280"/>
      <c r="B451" s="516"/>
      <c r="C451" s="562">
        <v>31</v>
      </c>
      <c r="D451" s="117" t="s">
        <v>1675</v>
      </c>
      <c r="E451" s="1059" t="s">
        <v>150</v>
      </c>
      <c r="F451" s="245">
        <v>80000</v>
      </c>
      <c r="G451" s="1069"/>
      <c r="H451" s="1059" t="s">
        <v>150</v>
      </c>
      <c r="I451" s="1059" t="s">
        <v>150</v>
      </c>
      <c r="J451" s="338">
        <v>80000</v>
      </c>
      <c r="K451" s="230">
        <v>30</v>
      </c>
      <c r="L451" s="230">
        <v>20</v>
      </c>
      <c r="M451" s="1347" t="s">
        <v>150</v>
      </c>
      <c r="N451" s="230">
        <v>50</v>
      </c>
      <c r="O451" s="284" t="s">
        <v>308</v>
      </c>
      <c r="P451" s="284" t="s">
        <v>299</v>
      </c>
      <c r="Q451" s="207">
        <v>22037</v>
      </c>
      <c r="R451" s="146" t="s">
        <v>1676</v>
      </c>
      <c r="S451" s="189" t="s">
        <v>1677</v>
      </c>
      <c r="T451" s="229">
        <v>12</v>
      </c>
      <c r="U451" s="229" t="s">
        <v>821</v>
      </c>
      <c r="V451" s="229" t="s">
        <v>401</v>
      </c>
      <c r="W451" s="146" t="s">
        <v>3050</v>
      </c>
      <c r="X451" s="348"/>
    </row>
    <row r="452" spans="1:26" s="349" customFormat="1" ht="114" customHeight="1">
      <c r="A452" s="280"/>
      <c r="B452" s="516"/>
      <c r="C452" s="562">
        <v>32</v>
      </c>
      <c r="D452" s="263" t="s">
        <v>1962</v>
      </c>
      <c r="E452" s="1059" t="s">
        <v>150</v>
      </c>
      <c r="F452" s="1059" t="s">
        <v>150</v>
      </c>
      <c r="G452" s="1235">
        <v>76000</v>
      </c>
      <c r="H452" s="1059" t="s">
        <v>150</v>
      </c>
      <c r="I452" s="1059" t="s">
        <v>150</v>
      </c>
      <c r="J452" s="1245">
        <v>76000</v>
      </c>
      <c r="K452" s="1064">
        <v>570</v>
      </c>
      <c r="L452" s="1064">
        <v>30</v>
      </c>
      <c r="M452" s="1347" t="s">
        <v>150</v>
      </c>
      <c r="N452" s="1064">
        <v>600</v>
      </c>
      <c r="O452" s="284" t="s">
        <v>308</v>
      </c>
      <c r="P452" s="284" t="s">
        <v>299</v>
      </c>
      <c r="Q452" s="265">
        <v>22037</v>
      </c>
      <c r="R452" s="383" t="s">
        <v>1963</v>
      </c>
      <c r="S452" s="264" t="s">
        <v>1964</v>
      </c>
      <c r="T452" s="266">
        <v>12</v>
      </c>
      <c r="U452" s="266">
        <v>12.2</v>
      </c>
      <c r="V452" s="266" t="s">
        <v>401</v>
      </c>
      <c r="W452" s="181" t="s">
        <v>1877</v>
      </c>
      <c r="X452" s="348"/>
    </row>
    <row r="453" spans="1:26" s="349" customFormat="1" ht="46.5">
      <c r="A453" s="465"/>
      <c r="B453" s="590"/>
      <c r="C453" s="546">
        <v>33</v>
      </c>
      <c r="D453" s="610" t="s">
        <v>2164</v>
      </c>
      <c r="E453" s="1233" t="s">
        <v>150</v>
      </c>
      <c r="F453" s="830">
        <v>80000</v>
      </c>
      <c r="G453" s="1233" t="s">
        <v>150</v>
      </c>
      <c r="H453" s="1233" t="s">
        <v>150</v>
      </c>
      <c r="I453" s="1233" t="s">
        <v>150</v>
      </c>
      <c r="J453" s="1068">
        <v>80000</v>
      </c>
      <c r="K453" s="989"/>
      <c r="L453" s="989"/>
      <c r="M453" s="989"/>
      <c r="N453" s="989"/>
      <c r="O453" s="831"/>
      <c r="P453" s="831"/>
      <c r="Q453" s="248"/>
      <c r="R453" s="436"/>
      <c r="S453" s="457"/>
      <c r="T453" s="832">
        <v>12</v>
      </c>
      <c r="U453" s="832">
        <v>12.2</v>
      </c>
      <c r="V453" s="833" t="s">
        <v>401</v>
      </c>
      <c r="W453" s="436" t="s">
        <v>2934</v>
      </c>
      <c r="X453" s="348"/>
    </row>
    <row r="454" spans="1:26" s="669" customFormat="1" ht="144.75" customHeight="1">
      <c r="A454" s="794"/>
      <c r="B454" s="786"/>
      <c r="C454" s="619"/>
      <c r="D454" s="1626" t="s">
        <v>2821</v>
      </c>
      <c r="E454" s="1561" t="s">
        <v>150</v>
      </c>
      <c r="F454" s="1714">
        <v>20000</v>
      </c>
      <c r="G454" s="1561" t="s">
        <v>150</v>
      </c>
      <c r="H454" s="1561" t="s">
        <v>150</v>
      </c>
      <c r="I454" s="1561" t="s">
        <v>150</v>
      </c>
      <c r="J454" s="1473">
        <v>20000</v>
      </c>
      <c r="K454" s="1537">
        <v>70</v>
      </c>
      <c r="L454" s="1537">
        <v>30</v>
      </c>
      <c r="M454" s="1405">
        <v>0</v>
      </c>
      <c r="N454" s="1537">
        <v>100</v>
      </c>
      <c r="O454" s="1000" t="s">
        <v>308</v>
      </c>
      <c r="P454" s="1000" t="s">
        <v>299</v>
      </c>
      <c r="Q454" s="1563">
        <v>21551</v>
      </c>
      <c r="R454" s="788" t="s">
        <v>2165</v>
      </c>
      <c r="S454" s="1658" t="s">
        <v>2166</v>
      </c>
      <c r="T454" s="1792">
        <v>12</v>
      </c>
      <c r="U454" s="1792">
        <v>12.2</v>
      </c>
      <c r="V454" s="1793" t="s">
        <v>401</v>
      </c>
      <c r="W454" s="788" t="s">
        <v>2934</v>
      </c>
      <c r="X454" s="668"/>
    </row>
    <row r="455" spans="1:26" s="669" customFormat="1" ht="144.75" customHeight="1">
      <c r="A455" s="796"/>
      <c r="B455" s="789"/>
      <c r="C455" s="633"/>
      <c r="D455" s="1627" t="s">
        <v>2840</v>
      </c>
      <c r="E455" s="1567" t="s">
        <v>150</v>
      </c>
      <c r="F455" s="1794">
        <v>60000</v>
      </c>
      <c r="G455" s="1567" t="s">
        <v>150</v>
      </c>
      <c r="H455" s="1567" t="s">
        <v>150</v>
      </c>
      <c r="I455" s="1567" t="s">
        <v>150</v>
      </c>
      <c r="J455" s="1481">
        <v>60000</v>
      </c>
      <c r="K455" s="1542">
        <v>150</v>
      </c>
      <c r="L455" s="1542">
        <v>50</v>
      </c>
      <c r="M455" s="1327">
        <v>0</v>
      </c>
      <c r="N455" s="1542">
        <v>200</v>
      </c>
      <c r="O455" s="1385" t="s">
        <v>308</v>
      </c>
      <c r="P455" s="1385" t="s">
        <v>299</v>
      </c>
      <c r="Q455" s="1569">
        <v>21732</v>
      </c>
      <c r="R455" s="792" t="s">
        <v>2165</v>
      </c>
      <c r="S455" s="1696" t="s">
        <v>2166</v>
      </c>
      <c r="T455" s="1795">
        <v>12</v>
      </c>
      <c r="U455" s="1795">
        <v>12.2</v>
      </c>
      <c r="V455" s="1796" t="s">
        <v>401</v>
      </c>
      <c r="W455" s="792" t="s">
        <v>2934</v>
      </c>
      <c r="X455" s="668"/>
    </row>
    <row r="456" spans="1:26" s="349" customFormat="1" ht="119.25" customHeight="1">
      <c r="A456" s="280"/>
      <c r="B456" s="516"/>
      <c r="C456" s="524">
        <v>34</v>
      </c>
      <c r="D456" s="117" t="s">
        <v>2167</v>
      </c>
      <c r="E456" s="1233" t="s">
        <v>150</v>
      </c>
      <c r="F456" s="270">
        <v>50000</v>
      </c>
      <c r="G456" s="1233" t="s">
        <v>150</v>
      </c>
      <c r="H456" s="1233" t="s">
        <v>150</v>
      </c>
      <c r="I456" s="1233" t="s">
        <v>150</v>
      </c>
      <c r="J456" s="1036">
        <v>50000</v>
      </c>
      <c r="K456" s="227">
        <v>80</v>
      </c>
      <c r="L456" s="227">
        <v>20</v>
      </c>
      <c r="M456" s="226">
        <v>0</v>
      </c>
      <c r="N456" s="227">
        <v>100</v>
      </c>
      <c r="O456" s="284" t="s">
        <v>2964</v>
      </c>
      <c r="P456" s="284" t="s">
        <v>299</v>
      </c>
      <c r="Q456" s="273">
        <v>22160</v>
      </c>
      <c r="R456" s="146" t="s">
        <v>2168</v>
      </c>
      <c r="S456" s="218" t="s">
        <v>2169</v>
      </c>
      <c r="T456" s="271">
        <v>12</v>
      </c>
      <c r="U456" s="271">
        <v>12.2</v>
      </c>
      <c r="V456" s="272" t="s">
        <v>401</v>
      </c>
      <c r="W456" s="436" t="s">
        <v>2934</v>
      </c>
      <c r="X456" s="348"/>
    </row>
    <row r="457" spans="1:26" s="349" customFormat="1" ht="160.5" customHeight="1">
      <c r="A457" s="280"/>
      <c r="B457" s="516"/>
      <c r="C457" s="524">
        <v>35</v>
      </c>
      <c r="D457" s="496" t="s">
        <v>949</v>
      </c>
      <c r="E457" s="270">
        <v>40000</v>
      </c>
      <c r="F457" s="1233" t="s">
        <v>150</v>
      </c>
      <c r="G457" s="1233" t="s">
        <v>150</v>
      </c>
      <c r="H457" s="1233" t="s">
        <v>150</v>
      </c>
      <c r="I457" s="1233" t="s">
        <v>150</v>
      </c>
      <c r="J457" s="338">
        <f>SUM(E457:I457)</f>
        <v>40000</v>
      </c>
      <c r="K457" s="227">
        <v>150</v>
      </c>
      <c r="L457" s="227">
        <v>10</v>
      </c>
      <c r="M457" s="226">
        <v>0</v>
      </c>
      <c r="N457" s="227">
        <v>160</v>
      </c>
      <c r="O457" s="146" t="s">
        <v>931</v>
      </c>
      <c r="P457" s="146" t="s">
        <v>932</v>
      </c>
      <c r="Q457" s="220" t="s">
        <v>950</v>
      </c>
      <c r="R457" s="146" t="s">
        <v>951</v>
      </c>
      <c r="S457" s="218" t="s">
        <v>902</v>
      </c>
      <c r="T457" s="781">
        <v>12</v>
      </c>
      <c r="U457" s="781">
        <v>12.2</v>
      </c>
      <c r="V457" s="781" t="s">
        <v>401</v>
      </c>
      <c r="W457" s="149" t="s">
        <v>893</v>
      </c>
      <c r="X457" s="1470">
        <v>12</v>
      </c>
      <c r="Y457" s="1470">
        <v>12.2</v>
      </c>
      <c r="Z457" s="1470" t="s">
        <v>401</v>
      </c>
    </row>
    <row r="458" spans="1:26" s="349" customFormat="1" ht="120" customHeight="1">
      <c r="A458" s="280"/>
      <c r="B458" s="516"/>
      <c r="C458" s="524">
        <v>36</v>
      </c>
      <c r="D458" s="591" t="s">
        <v>1095</v>
      </c>
      <c r="E458" s="1233" t="s">
        <v>150</v>
      </c>
      <c r="F458" s="243">
        <v>30000</v>
      </c>
      <c r="G458" s="1233" t="s">
        <v>150</v>
      </c>
      <c r="H458" s="1233" t="s">
        <v>150</v>
      </c>
      <c r="I458" s="1233" t="s">
        <v>150</v>
      </c>
      <c r="J458" s="338">
        <f>SUM(E458:I458)</f>
        <v>30000</v>
      </c>
      <c r="K458" s="1131">
        <v>30</v>
      </c>
      <c r="L458" s="1131">
        <v>5</v>
      </c>
      <c r="M458" s="226">
        <v>0</v>
      </c>
      <c r="N458" s="1131">
        <v>35</v>
      </c>
      <c r="O458" s="284" t="s">
        <v>308</v>
      </c>
      <c r="P458" s="284" t="s">
        <v>299</v>
      </c>
      <c r="Q458" s="236">
        <v>22098</v>
      </c>
      <c r="R458" s="181" t="s">
        <v>1096</v>
      </c>
      <c r="S458" s="235" t="s">
        <v>1032</v>
      </c>
      <c r="T458" s="781">
        <v>12</v>
      </c>
      <c r="U458" s="781">
        <v>12.2</v>
      </c>
      <c r="V458" s="781" t="s">
        <v>401</v>
      </c>
      <c r="W458" s="362" t="s">
        <v>1024</v>
      </c>
      <c r="X458" s="983">
        <v>12</v>
      </c>
      <c r="Y458" s="983">
        <v>12.2</v>
      </c>
      <c r="Z458" s="983" t="s">
        <v>401</v>
      </c>
    </row>
    <row r="459" spans="1:26" s="349" customFormat="1" ht="374.25" customHeight="1">
      <c r="A459" s="280"/>
      <c r="B459" s="516"/>
      <c r="C459" s="524">
        <v>37</v>
      </c>
      <c r="D459" s="180" t="s">
        <v>1465</v>
      </c>
      <c r="E459" s="1059" t="s">
        <v>150</v>
      </c>
      <c r="F459" s="1213">
        <v>50000</v>
      </c>
      <c r="G459" s="1059" t="s">
        <v>150</v>
      </c>
      <c r="H459" s="1059" t="s">
        <v>150</v>
      </c>
      <c r="I459" s="1059" t="s">
        <v>150</v>
      </c>
      <c r="J459" s="338">
        <f>SUM(E459:I459)</f>
        <v>50000</v>
      </c>
      <c r="K459" s="226">
        <v>25</v>
      </c>
      <c r="L459" s="226">
        <v>5</v>
      </c>
      <c r="M459" s="226">
        <v>15</v>
      </c>
      <c r="N459" s="226">
        <f>SUM(K459:M459)</f>
        <v>45</v>
      </c>
      <c r="O459" s="385" t="s">
        <v>3220</v>
      </c>
      <c r="P459" s="385" t="s">
        <v>3221</v>
      </c>
      <c r="Q459" s="246">
        <v>21976</v>
      </c>
      <c r="R459" s="146" t="s">
        <v>1466</v>
      </c>
      <c r="S459" s="189" t="s">
        <v>1467</v>
      </c>
      <c r="T459" s="781">
        <v>12</v>
      </c>
      <c r="U459" s="781">
        <v>12.2</v>
      </c>
      <c r="V459" s="781" t="s">
        <v>401</v>
      </c>
      <c r="W459" s="146" t="s">
        <v>1373</v>
      </c>
      <c r="X459" s="983">
        <v>12</v>
      </c>
      <c r="Y459" s="983">
        <v>12.2</v>
      </c>
      <c r="Z459" s="983" t="s">
        <v>401</v>
      </c>
    </row>
    <row r="460" spans="1:26" s="349" customFormat="1" ht="120" customHeight="1">
      <c r="A460" s="280"/>
      <c r="B460" s="516"/>
      <c r="C460" s="525">
        <v>38</v>
      </c>
      <c r="D460" s="123" t="s">
        <v>2176</v>
      </c>
      <c r="E460" s="1213"/>
      <c r="F460" s="281">
        <v>70000</v>
      </c>
      <c r="G460" s="1069"/>
      <c r="H460" s="1069"/>
      <c r="I460" s="1069"/>
      <c r="J460" s="1036">
        <v>70000</v>
      </c>
      <c r="K460" s="227">
        <v>170</v>
      </c>
      <c r="L460" s="227">
        <v>40</v>
      </c>
      <c r="M460" s="227">
        <v>40</v>
      </c>
      <c r="N460" s="227">
        <v>250</v>
      </c>
      <c r="O460" s="174" t="s">
        <v>308</v>
      </c>
      <c r="P460" s="174" t="s">
        <v>299</v>
      </c>
      <c r="Q460" s="207">
        <v>21947</v>
      </c>
      <c r="R460" s="146" t="s">
        <v>2162</v>
      </c>
      <c r="S460" s="150" t="s">
        <v>2163</v>
      </c>
      <c r="T460" s="781">
        <v>12</v>
      </c>
      <c r="U460" s="781">
        <v>12.2</v>
      </c>
      <c r="V460" s="781" t="s">
        <v>401</v>
      </c>
      <c r="W460" s="146" t="s">
        <v>2934</v>
      </c>
      <c r="X460" s="983">
        <v>12</v>
      </c>
      <c r="Y460" s="983">
        <v>12.2</v>
      </c>
      <c r="Z460" s="983" t="s">
        <v>401</v>
      </c>
    </row>
    <row r="461" spans="1:26" s="349" customFormat="1" ht="120" customHeight="1">
      <c r="A461" s="280"/>
      <c r="B461" s="516"/>
      <c r="C461" s="525">
        <v>39</v>
      </c>
      <c r="D461" s="123" t="s">
        <v>2177</v>
      </c>
      <c r="E461" s="1233" t="s">
        <v>150</v>
      </c>
      <c r="F461" s="281">
        <v>120000</v>
      </c>
      <c r="G461" s="1233" t="s">
        <v>150</v>
      </c>
      <c r="H461" s="1233" t="s">
        <v>150</v>
      </c>
      <c r="I461" s="1233" t="s">
        <v>150</v>
      </c>
      <c r="J461" s="1036">
        <v>120000</v>
      </c>
      <c r="K461" s="227">
        <v>150</v>
      </c>
      <c r="L461" s="227">
        <v>30</v>
      </c>
      <c r="M461" s="227">
        <v>20</v>
      </c>
      <c r="N461" s="227">
        <v>200</v>
      </c>
      <c r="O461" s="174" t="s">
        <v>308</v>
      </c>
      <c r="P461" s="174" t="s">
        <v>299</v>
      </c>
      <c r="Q461" s="207">
        <v>21947</v>
      </c>
      <c r="R461" s="146" t="s">
        <v>2162</v>
      </c>
      <c r="S461" s="150" t="s">
        <v>2163</v>
      </c>
      <c r="T461" s="781">
        <v>12</v>
      </c>
      <c r="U461" s="781">
        <v>12.2</v>
      </c>
      <c r="V461" s="781" t="s">
        <v>401</v>
      </c>
      <c r="W461" s="146" t="s">
        <v>2934</v>
      </c>
      <c r="X461" s="983">
        <v>12</v>
      </c>
      <c r="Y461" s="983">
        <v>12.2</v>
      </c>
      <c r="Z461" s="983" t="s">
        <v>401</v>
      </c>
    </row>
    <row r="462" spans="1:26" s="349" customFormat="1" ht="101.25" customHeight="1">
      <c r="A462" s="280"/>
      <c r="B462" s="516"/>
      <c r="C462" s="531">
        <v>40</v>
      </c>
      <c r="D462" s="180" t="s">
        <v>2322</v>
      </c>
      <c r="E462" s="1233" t="s">
        <v>150</v>
      </c>
      <c r="F462" s="245">
        <v>35000</v>
      </c>
      <c r="G462" s="1233" t="s">
        <v>150</v>
      </c>
      <c r="H462" s="1233" t="s">
        <v>150</v>
      </c>
      <c r="I462" s="1233" t="s">
        <v>150</v>
      </c>
      <c r="J462" s="1131">
        <v>35000</v>
      </c>
      <c r="K462" s="227">
        <v>200</v>
      </c>
      <c r="L462" s="227">
        <v>0</v>
      </c>
      <c r="M462" s="227">
        <v>0</v>
      </c>
      <c r="N462" s="227">
        <v>200</v>
      </c>
      <c r="O462" s="146" t="s">
        <v>294</v>
      </c>
      <c r="P462" s="146" t="s">
        <v>2137</v>
      </c>
      <c r="Q462" s="233">
        <v>21855</v>
      </c>
      <c r="R462" s="146" t="s">
        <v>2323</v>
      </c>
      <c r="S462" s="210" t="s">
        <v>2324</v>
      </c>
      <c r="T462" s="210">
        <v>12</v>
      </c>
      <c r="U462" s="210">
        <v>12.2</v>
      </c>
      <c r="V462" s="210" t="s">
        <v>401</v>
      </c>
      <c r="W462" s="262" t="s">
        <v>2314</v>
      </c>
      <c r="X462" s="348"/>
    </row>
    <row r="463" spans="1:26" s="349" customFormat="1" ht="106.5" customHeight="1">
      <c r="A463" s="280"/>
      <c r="B463" s="516"/>
      <c r="C463" s="525">
        <v>41</v>
      </c>
      <c r="D463" s="621" t="s">
        <v>2331</v>
      </c>
      <c r="E463" s="243">
        <v>39000</v>
      </c>
      <c r="F463" s="1059" t="s">
        <v>150</v>
      </c>
      <c r="G463" s="1233" t="s">
        <v>150</v>
      </c>
      <c r="H463" s="1233" t="s">
        <v>150</v>
      </c>
      <c r="I463" s="1233" t="s">
        <v>150</v>
      </c>
      <c r="J463" s="1131">
        <v>39000</v>
      </c>
      <c r="K463" s="227">
        <v>200</v>
      </c>
      <c r="L463" s="227">
        <v>0</v>
      </c>
      <c r="M463" s="227">
        <v>0</v>
      </c>
      <c r="N463" s="227">
        <v>200</v>
      </c>
      <c r="O463" s="146" t="s">
        <v>294</v>
      </c>
      <c r="P463" s="146" t="s">
        <v>2137</v>
      </c>
      <c r="Q463" s="233">
        <v>21947</v>
      </c>
      <c r="R463" s="146" t="s">
        <v>2323</v>
      </c>
      <c r="S463" s="210" t="s">
        <v>2324</v>
      </c>
      <c r="T463" s="497">
        <v>12</v>
      </c>
      <c r="U463" s="497">
        <v>12.2</v>
      </c>
      <c r="V463" s="497" t="s">
        <v>401</v>
      </c>
      <c r="W463" s="262" t="s">
        <v>2314</v>
      </c>
      <c r="X463" s="983">
        <v>12</v>
      </c>
      <c r="Y463" s="983">
        <v>12.2</v>
      </c>
      <c r="Z463" s="983" t="s">
        <v>401</v>
      </c>
    </row>
    <row r="464" spans="1:26" s="349" customFormat="1" ht="120" customHeight="1">
      <c r="A464" s="280"/>
      <c r="B464" s="516"/>
      <c r="C464" s="525">
        <v>42</v>
      </c>
      <c r="D464" s="180" t="s">
        <v>2335</v>
      </c>
      <c r="E464" s="1233" t="s">
        <v>150</v>
      </c>
      <c r="F464" s="245">
        <v>20000</v>
      </c>
      <c r="G464" s="1233" t="s">
        <v>150</v>
      </c>
      <c r="H464" s="1233" t="s">
        <v>150</v>
      </c>
      <c r="I464" s="1233" t="s">
        <v>150</v>
      </c>
      <c r="J464" s="1131">
        <v>20000</v>
      </c>
      <c r="K464" s="1036">
        <v>11</v>
      </c>
      <c r="L464" s="1036">
        <v>0</v>
      </c>
      <c r="M464" s="1036">
        <v>0</v>
      </c>
      <c r="N464" s="227">
        <v>11</v>
      </c>
      <c r="O464" s="149" t="s">
        <v>308</v>
      </c>
      <c r="P464" s="149" t="s">
        <v>299</v>
      </c>
      <c r="Q464" s="233">
        <v>21916</v>
      </c>
      <c r="R464" s="149" t="s">
        <v>2323</v>
      </c>
      <c r="S464" s="210" t="s">
        <v>2324</v>
      </c>
      <c r="T464" s="497">
        <v>12</v>
      </c>
      <c r="U464" s="497">
        <v>12.2</v>
      </c>
      <c r="V464" s="497" t="s">
        <v>401</v>
      </c>
      <c r="W464" s="262" t="s">
        <v>2314</v>
      </c>
      <c r="X464" s="983">
        <v>12</v>
      </c>
      <c r="Y464" s="983">
        <v>12.2</v>
      </c>
      <c r="Z464" s="983" t="s">
        <v>401</v>
      </c>
    </row>
    <row r="465" spans="1:26" s="488" customFormat="1" ht="147.75" customHeight="1">
      <c r="A465" s="235"/>
      <c r="B465" s="513"/>
      <c r="C465" s="522">
        <v>43</v>
      </c>
      <c r="D465" s="126" t="s">
        <v>2338</v>
      </c>
      <c r="E465" s="239" t="s">
        <v>150</v>
      </c>
      <c r="F465" s="1138">
        <v>55000</v>
      </c>
      <c r="G465" s="239" t="s">
        <v>150</v>
      </c>
      <c r="H465" s="239" t="s">
        <v>150</v>
      </c>
      <c r="I465" s="239" t="s">
        <v>150</v>
      </c>
      <c r="J465" s="1131">
        <v>55000</v>
      </c>
      <c r="K465" s="227">
        <v>30</v>
      </c>
      <c r="L465" s="227">
        <v>0</v>
      </c>
      <c r="M465" s="227">
        <v>0</v>
      </c>
      <c r="N465" s="227">
        <v>30</v>
      </c>
      <c r="O465" s="189" t="s">
        <v>294</v>
      </c>
      <c r="P465" s="189" t="s">
        <v>416</v>
      </c>
      <c r="Q465" s="233">
        <v>22037</v>
      </c>
      <c r="R465" s="146" t="s">
        <v>2323</v>
      </c>
      <c r="S465" s="210" t="s">
        <v>2324</v>
      </c>
      <c r="T465" s="210">
        <v>12</v>
      </c>
      <c r="U465" s="210">
        <v>12.2</v>
      </c>
      <c r="V465" s="210" t="s">
        <v>825</v>
      </c>
      <c r="W465" s="262" t="s">
        <v>2314</v>
      </c>
      <c r="X465" s="488">
        <v>12</v>
      </c>
      <c r="Y465" s="488">
        <v>12.2</v>
      </c>
      <c r="Z465" s="488" t="s">
        <v>825</v>
      </c>
    </row>
    <row r="466" spans="1:26" s="349" customFormat="1" ht="120" customHeight="1">
      <c r="A466" s="280"/>
      <c r="B466" s="516"/>
      <c r="C466" s="524">
        <v>44</v>
      </c>
      <c r="D466" s="144" t="s">
        <v>1975</v>
      </c>
      <c r="E466" s="1233" t="s">
        <v>150</v>
      </c>
      <c r="F466" s="243">
        <v>40000</v>
      </c>
      <c r="G466" s="1233" t="s">
        <v>150</v>
      </c>
      <c r="H466" s="1233" t="s">
        <v>150</v>
      </c>
      <c r="I466" s="1233" t="s">
        <v>150</v>
      </c>
      <c r="J466" s="338">
        <f>SUM(E466:I466)</f>
        <v>40000</v>
      </c>
      <c r="K466" s="873">
        <v>130</v>
      </c>
      <c r="L466" s="1036">
        <v>0</v>
      </c>
      <c r="M466" s="1036">
        <v>0</v>
      </c>
      <c r="N466" s="873">
        <f>K466+L466+M466</f>
        <v>130</v>
      </c>
      <c r="O466" s="149" t="s">
        <v>308</v>
      </c>
      <c r="P466" s="149" t="s">
        <v>299</v>
      </c>
      <c r="Q466" s="244">
        <v>21947</v>
      </c>
      <c r="R466" s="181" t="s">
        <v>1976</v>
      </c>
      <c r="S466" s="175" t="s">
        <v>1977</v>
      </c>
      <c r="T466" s="497">
        <v>12</v>
      </c>
      <c r="U466" s="497">
        <v>12.2</v>
      </c>
      <c r="V466" s="497" t="s">
        <v>401</v>
      </c>
      <c r="W466" s="181" t="s">
        <v>1877</v>
      </c>
      <c r="X466" s="1470">
        <v>12</v>
      </c>
      <c r="Y466" s="1470">
        <v>12.1</v>
      </c>
      <c r="Z466" s="1470" t="s">
        <v>1453</v>
      </c>
    </row>
    <row r="467" spans="1:26" s="1812" customFormat="1" ht="43.5">
      <c r="A467" s="1797"/>
      <c r="B467" s="1798"/>
      <c r="C467" s="1799"/>
      <c r="D467" s="1800" t="s">
        <v>3172</v>
      </c>
      <c r="E467" s="1801">
        <v>35500000</v>
      </c>
      <c r="F467" s="1802">
        <v>60000000</v>
      </c>
      <c r="G467" s="1801">
        <v>0</v>
      </c>
      <c r="H467" s="1801">
        <v>0</v>
      </c>
      <c r="I467" s="1801">
        <v>0</v>
      </c>
      <c r="J467" s="1803">
        <f>SUM(E467:I467)</f>
        <v>95500000</v>
      </c>
      <c r="K467" s="1804">
        <v>0</v>
      </c>
      <c r="L467" s="1805">
        <v>0</v>
      </c>
      <c r="M467" s="1805">
        <v>0</v>
      </c>
      <c r="N467" s="1804">
        <v>0</v>
      </c>
      <c r="O467" s="1806">
        <v>0</v>
      </c>
      <c r="P467" s="1806">
        <v>0</v>
      </c>
      <c r="Q467" s="1807" t="s">
        <v>2940</v>
      </c>
      <c r="R467" s="1808">
        <v>0</v>
      </c>
      <c r="S467" s="1808">
        <v>0</v>
      </c>
      <c r="T467" s="1809">
        <v>0</v>
      </c>
      <c r="U467" s="1809">
        <v>0</v>
      </c>
      <c r="V467" s="1809">
        <v>0</v>
      </c>
      <c r="W467" s="1810" t="s">
        <v>2926</v>
      </c>
      <c r="X467" s="1811"/>
      <c r="Y467" s="1811"/>
      <c r="Z467" s="1811"/>
    </row>
    <row r="468" spans="1:26" s="349" customFormat="1">
      <c r="A468" s="1078" t="s">
        <v>825</v>
      </c>
      <c r="B468" s="259"/>
      <c r="C468" s="614"/>
      <c r="D468" s="318" t="s">
        <v>53</v>
      </c>
      <c r="E468" s="1215">
        <f>SUM(E469,E470,E471,E472,E473)</f>
        <v>86600</v>
      </c>
      <c r="F468" s="1215">
        <f t="shared" ref="F468:J468" si="26">SUM(F469,F470,F471,F472,F473)</f>
        <v>43000</v>
      </c>
      <c r="G468" s="1215">
        <f t="shared" si="26"/>
        <v>0</v>
      </c>
      <c r="H468" s="1215">
        <f t="shared" si="26"/>
        <v>0</v>
      </c>
      <c r="I468" s="1215">
        <f t="shared" si="26"/>
        <v>0</v>
      </c>
      <c r="J468" s="1215">
        <f t="shared" si="26"/>
        <v>129600</v>
      </c>
      <c r="K468" s="1346"/>
      <c r="L468" s="1346"/>
      <c r="M468" s="1346"/>
      <c r="N468" s="1346"/>
      <c r="O468" s="683"/>
      <c r="P468" s="684"/>
      <c r="Q468" s="685"/>
      <c r="R468" s="684"/>
      <c r="S468" s="682"/>
      <c r="T468" s="686"/>
      <c r="U468" s="686"/>
      <c r="V468" s="686"/>
      <c r="W468" s="417"/>
      <c r="X468" s="348"/>
    </row>
    <row r="469" spans="1:26" s="349" customFormat="1" ht="117.75" customHeight="1">
      <c r="A469" s="280"/>
      <c r="B469" s="516"/>
      <c r="C469" s="562">
        <v>1</v>
      </c>
      <c r="D469" s="496" t="s">
        <v>1238</v>
      </c>
      <c r="E469" s="1058">
        <v>10000</v>
      </c>
      <c r="F469" s="227">
        <v>0</v>
      </c>
      <c r="G469" s="1069">
        <v>0</v>
      </c>
      <c r="H469" s="1069">
        <v>0</v>
      </c>
      <c r="I469" s="1069">
        <v>0</v>
      </c>
      <c r="J469" s="281">
        <v>10000</v>
      </c>
      <c r="K469" s="227">
        <v>60</v>
      </c>
      <c r="L469" s="227">
        <v>10</v>
      </c>
      <c r="M469" s="227">
        <v>10</v>
      </c>
      <c r="N469" s="1036">
        <v>80</v>
      </c>
      <c r="O469" s="146" t="s">
        <v>308</v>
      </c>
      <c r="P469" s="146" t="s">
        <v>299</v>
      </c>
      <c r="Q469" s="199" t="s">
        <v>1239</v>
      </c>
      <c r="R469" s="146" t="s">
        <v>1240</v>
      </c>
      <c r="S469" s="189" t="s">
        <v>1241</v>
      </c>
      <c r="T469" s="210">
        <v>12</v>
      </c>
      <c r="U469" s="210">
        <v>12.2</v>
      </c>
      <c r="V469" s="210" t="s">
        <v>825</v>
      </c>
      <c r="W469" s="149" t="s">
        <v>1171</v>
      </c>
      <c r="X469" s="983">
        <v>12</v>
      </c>
      <c r="Y469" s="983">
        <v>12.2</v>
      </c>
      <c r="Z469" s="983" t="s">
        <v>825</v>
      </c>
    </row>
    <row r="470" spans="1:26" s="349" customFormat="1" ht="117.75" customHeight="1">
      <c r="A470" s="280"/>
      <c r="B470" s="516"/>
      <c r="C470" s="526">
        <v>2</v>
      </c>
      <c r="D470" s="263" t="s">
        <v>746</v>
      </c>
      <c r="E470" s="243">
        <v>36600</v>
      </c>
      <c r="F470" s="227">
        <v>0</v>
      </c>
      <c r="G470" s="227">
        <v>0</v>
      </c>
      <c r="H470" s="227">
        <v>0</v>
      </c>
      <c r="I470" s="227">
        <v>0</v>
      </c>
      <c r="J470" s="1131">
        <v>36600</v>
      </c>
      <c r="K470" s="1131">
        <v>192</v>
      </c>
      <c r="L470" s="1131">
        <v>8</v>
      </c>
      <c r="M470" s="1131">
        <v>0</v>
      </c>
      <c r="N470" s="1131">
        <v>200</v>
      </c>
      <c r="O470" s="181" t="s">
        <v>308</v>
      </c>
      <c r="P470" s="181" t="s">
        <v>299</v>
      </c>
      <c r="Q470" s="236">
        <v>21947</v>
      </c>
      <c r="R470" s="181" t="s">
        <v>747</v>
      </c>
      <c r="S470" s="943" t="s">
        <v>748</v>
      </c>
      <c r="T470" s="210">
        <v>12</v>
      </c>
      <c r="U470" s="210">
        <v>12.2</v>
      </c>
      <c r="V470" s="210" t="s">
        <v>825</v>
      </c>
      <c r="W470" s="783" t="s">
        <v>588</v>
      </c>
      <c r="X470" s="1206">
        <v>12</v>
      </c>
      <c r="Y470" s="1206">
        <v>12.2</v>
      </c>
      <c r="Z470" s="1206" t="s">
        <v>825</v>
      </c>
    </row>
    <row r="471" spans="1:26" s="349" customFormat="1" ht="169.5" customHeight="1">
      <c r="A471" s="280"/>
      <c r="B471" s="516"/>
      <c r="C471" s="524">
        <v>3</v>
      </c>
      <c r="D471" s="496" t="s">
        <v>822</v>
      </c>
      <c r="E471" s="245">
        <v>20000</v>
      </c>
      <c r="F471" s="227">
        <v>0</v>
      </c>
      <c r="G471" s="227">
        <v>0</v>
      </c>
      <c r="H471" s="227">
        <v>0</v>
      </c>
      <c r="I471" s="227">
        <v>0</v>
      </c>
      <c r="J471" s="338">
        <f>SUM(E471:I471)</f>
        <v>20000</v>
      </c>
      <c r="K471" s="227">
        <v>3</v>
      </c>
      <c r="L471" s="1325" t="s">
        <v>150</v>
      </c>
      <c r="M471" s="1325" t="s">
        <v>150</v>
      </c>
      <c r="N471" s="227">
        <f>SUM(K471:M471)</f>
        <v>3</v>
      </c>
      <c r="O471" s="372" t="s">
        <v>428</v>
      </c>
      <c r="P471" s="372" t="s">
        <v>943</v>
      </c>
      <c r="Q471" s="219" t="s">
        <v>3198</v>
      </c>
      <c r="R471" s="146" t="s">
        <v>823</v>
      </c>
      <c r="S471" s="210" t="s">
        <v>824</v>
      </c>
      <c r="T471" s="220" t="s">
        <v>820</v>
      </c>
      <c r="U471" s="220" t="s">
        <v>821</v>
      </c>
      <c r="V471" s="220" t="s">
        <v>825</v>
      </c>
      <c r="W471" s="146" t="s">
        <v>774</v>
      </c>
      <c r="X471" s="348"/>
    </row>
    <row r="472" spans="1:26" s="349" customFormat="1" ht="117.75" customHeight="1">
      <c r="A472" s="280"/>
      <c r="B472" s="516"/>
      <c r="C472" s="524">
        <v>4</v>
      </c>
      <c r="D472" s="496" t="s">
        <v>1086</v>
      </c>
      <c r="E472" s="1257">
        <v>20000</v>
      </c>
      <c r="F472" s="227">
        <v>0</v>
      </c>
      <c r="G472" s="227">
        <v>0</v>
      </c>
      <c r="H472" s="227">
        <v>0</v>
      </c>
      <c r="I472" s="227">
        <v>0</v>
      </c>
      <c r="J472" s="338">
        <f>SUM(E472:I472)</f>
        <v>20000</v>
      </c>
      <c r="K472" s="227">
        <v>20</v>
      </c>
      <c r="L472" s="227">
        <v>5</v>
      </c>
      <c r="M472" s="227">
        <v>0</v>
      </c>
      <c r="N472" s="227">
        <v>25</v>
      </c>
      <c r="O472" s="149" t="s">
        <v>308</v>
      </c>
      <c r="P472" s="149" t="s">
        <v>299</v>
      </c>
      <c r="Q472" s="207">
        <v>21947</v>
      </c>
      <c r="R472" s="149" t="s">
        <v>1087</v>
      </c>
      <c r="S472" s="218" t="s">
        <v>1029</v>
      </c>
      <c r="T472" s="210">
        <v>12</v>
      </c>
      <c r="U472" s="210">
        <v>12.2</v>
      </c>
      <c r="V472" s="210" t="s">
        <v>825</v>
      </c>
      <c r="W472" s="362" t="s">
        <v>1024</v>
      </c>
      <c r="X472" s="348"/>
    </row>
    <row r="473" spans="1:26" s="349" customFormat="1" ht="139.5">
      <c r="A473" s="280"/>
      <c r="B473" s="516"/>
      <c r="C473" s="525">
        <v>5</v>
      </c>
      <c r="D473" s="180" t="s">
        <v>2328</v>
      </c>
      <c r="E473" s="227">
        <v>0</v>
      </c>
      <c r="F473" s="245">
        <v>43000</v>
      </c>
      <c r="G473" s="227">
        <v>0</v>
      </c>
      <c r="H473" s="227">
        <v>0</v>
      </c>
      <c r="I473" s="227">
        <v>0</v>
      </c>
      <c r="J473" s="1131">
        <v>43000</v>
      </c>
      <c r="K473" s="227">
        <v>700</v>
      </c>
      <c r="L473" s="227">
        <v>100</v>
      </c>
      <c r="M473" s="227">
        <v>100</v>
      </c>
      <c r="N473" s="227">
        <v>900</v>
      </c>
      <c r="O473" s="146" t="s">
        <v>415</v>
      </c>
      <c r="P473" s="146" t="s">
        <v>971</v>
      </c>
      <c r="Q473" s="233">
        <v>21885</v>
      </c>
      <c r="R473" s="146" t="s">
        <v>2329</v>
      </c>
      <c r="S473" s="210" t="s">
        <v>2330</v>
      </c>
      <c r="T473" s="210">
        <v>12</v>
      </c>
      <c r="U473" s="210">
        <v>12.2</v>
      </c>
      <c r="V473" s="210" t="s">
        <v>825</v>
      </c>
      <c r="W473" s="340" t="s">
        <v>2314</v>
      </c>
      <c r="X473" s="348"/>
    </row>
    <row r="474" spans="1:26" s="349" customFormat="1">
      <c r="A474" s="1078" t="s">
        <v>827</v>
      </c>
      <c r="B474" s="282"/>
      <c r="C474" s="622"/>
      <c r="D474" s="318" t="s">
        <v>55</v>
      </c>
      <c r="E474" s="1215">
        <f>SUM(E475,E476,E477,E478,E479,E480,E481,E484,E485,E486,E487,E488,E489,E490)</f>
        <v>80000</v>
      </c>
      <c r="F474" s="1215">
        <f t="shared" ref="F474:J474" si="27">SUM(F475,F476,F477,F478,F479,F480,F481,F484,F485,F486,F487,F488,F489,F490)</f>
        <v>223000</v>
      </c>
      <c r="G474" s="1215">
        <f t="shared" si="27"/>
        <v>0</v>
      </c>
      <c r="H474" s="1215">
        <f t="shared" si="27"/>
        <v>4800</v>
      </c>
      <c r="I474" s="1215">
        <f t="shared" si="27"/>
        <v>30000</v>
      </c>
      <c r="J474" s="1215">
        <f t="shared" si="27"/>
        <v>337800</v>
      </c>
      <c r="K474" s="1348"/>
      <c r="L474" s="1348"/>
      <c r="M474" s="1348"/>
      <c r="N474" s="1348"/>
      <c r="O474" s="304"/>
      <c r="P474" s="304"/>
      <c r="Q474" s="310"/>
      <c r="R474" s="304"/>
      <c r="S474" s="455"/>
      <c r="T474" s="283"/>
      <c r="U474" s="283"/>
      <c r="V474" s="283"/>
      <c r="W474" s="417"/>
      <c r="X474" s="348"/>
    </row>
    <row r="475" spans="1:26" s="349" customFormat="1" ht="124.5" customHeight="1">
      <c r="A475" s="280"/>
      <c r="B475" s="516"/>
      <c r="C475" s="524">
        <v>1</v>
      </c>
      <c r="D475" s="470" t="s">
        <v>2127</v>
      </c>
      <c r="E475" s="227">
        <v>0</v>
      </c>
      <c r="F475" s="245">
        <v>40000</v>
      </c>
      <c r="G475" s="227">
        <v>0</v>
      </c>
      <c r="H475" s="227">
        <v>0</v>
      </c>
      <c r="I475" s="227">
        <v>0</v>
      </c>
      <c r="J475" s="1036">
        <f>SUM(E475:I475)</f>
        <v>40000</v>
      </c>
      <c r="K475" s="1036">
        <v>15</v>
      </c>
      <c r="L475" s="1036">
        <v>20</v>
      </c>
      <c r="M475" s="1036">
        <v>200</v>
      </c>
      <c r="N475" s="1036">
        <v>235</v>
      </c>
      <c r="O475" s="149" t="s">
        <v>308</v>
      </c>
      <c r="P475" s="149" t="s">
        <v>299</v>
      </c>
      <c r="Q475" s="231" t="s">
        <v>2128</v>
      </c>
      <c r="R475" s="149" t="s">
        <v>2129</v>
      </c>
      <c r="S475" s="232" t="s">
        <v>2108</v>
      </c>
      <c r="T475" s="231">
        <v>12</v>
      </c>
      <c r="U475" s="231">
        <v>12.4</v>
      </c>
      <c r="V475" s="231" t="s">
        <v>827</v>
      </c>
      <c r="W475" s="149" t="s">
        <v>2066</v>
      </c>
      <c r="X475" s="983">
        <v>12</v>
      </c>
      <c r="Y475" s="983">
        <v>12.4</v>
      </c>
      <c r="Z475" s="983" t="s">
        <v>827</v>
      </c>
    </row>
    <row r="476" spans="1:26" s="349" customFormat="1" ht="150.75" customHeight="1">
      <c r="A476" s="280"/>
      <c r="B476" s="516"/>
      <c r="C476" s="526">
        <v>2</v>
      </c>
      <c r="D476" s="591" t="s">
        <v>1993</v>
      </c>
      <c r="E476" s="227">
        <v>0</v>
      </c>
      <c r="F476" s="243">
        <v>20000</v>
      </c>
      <c r="G476" s="227">
        <v>0</v>
      </c>
      <c r="H476" s="227">
        <v>0</v>
      </c>
      <c r="I476" s="227">
        <v>0</v>
      </c>
      <c r="J476" s="1245">
        <f>SUM(E476:I476)</f>
        <v>20000</v>
      </c>
      <c r="K476" s="873">
        <v>190</v>
      </c>
      <c r="L476" s="227">
        <v>0</v>
      </c>
      <c r="M476" s="873">
        <v>10</v>
      </c>
      <c r="N476" s="873">
        <v>200</v>
      </c>
      <c r="O476" s="379" t="s">
        <v>670</v>
      </c>
      <c r="P476" s="379" t="s">
        <v>971</v>
      </c>
      <c r="Q476" s="244">
        <v>22037</v>
      </c>
      <c r="R476" s="181" t="s">
        <v>1994</v>
      </c>
      <c r="S476" s="175" t="s">
        <v>1969</v>
      </c>
      <c r="T476" s="231">
        <v>12</v>
      </c>
      <c r="U476" s="231">
        <v>12.4</v>
      </c>
      <c r="V476" s="231" t="s">
        <v>827</v>
      </c>
      <c r="W476" s="181" t="s">
        <v>1877</v>
      </c>
      <c r="X476" s="348">
        <v>12</v>
      </c>
      <c r="Y476" s="348">
        <v>12.4</v>
      </c>
      <c r="Z476" s="348" t="s">
        <v>827</v>
      </c>
    </row>
    <row r="477" spans="1:26" s="349" customFormat="1" ht="124.5" customHeight="1">
      <c r="A477" s="280"/>
      <c r="B477" s="516"/>
      <c r="C477" s="540">
        <v>3</v>
      </c>
      <c r="D477" s="261" t="s">
        <v>1468</v>
      </c>
      <c r="E477" s="227">
        <v>0</v>
      </c>
      <c r="F477" s="227">
        <v>0</v>
      </c>
      <c r="G477" s="227">
        <v>0</v>
      </c>
      <c r="H477" s="1236">
        <v>4800</v>
      </c>
      <c r="I477" s="227">
        <v>0</v>
      </c>
      <c r="J477" s="111">
        <f>SUM(E477:I477)</f>
        <v>4800</v>
      </c>
      <c r="K477" s="1240">
        <v>5</v>
      </c>
      <c r="L477" s="1240">
        <v>10</v>
      </c>
      <c r="M477" s="1240">
        <v>30</v>
      </c>
      <c r="N477" s="226">
        <f>SUM(K477:M477)</f>
        <v>45</v>
      </c>
      <c r="O477" s="385" t="s">
        <v>308</v>
      </c>
      <c r="P477" s="385" t="s">
        <v>1454</v>
      </c>
      <c r="Q477" s="454">
        <v>21885</v>
      </c>
      <c r="R477" s="328" t="s">
        <v>1455</v>
      </c>
      <c r="S477" s="438" t="s">
        <v>1469</v>
      </c>
      <c r="T477" s="231">
        <v>12</v>
      </c>
      <c r="U477" s="231">
        <v>12.4</v>
      </c>
      <c r="V477" s="231" t="s">
        <v>827</v>
      </c>
      <c r="W477" s="146" t="s">
        <v>1373</v>
      </c>
      <c r="X477" s="1470">
        <v>12</v>
      </c>
      <c r="Y477" s="1470">
        <v>12.4</v>
      </c>
      <c r="Z477" s="1470" t="s">
        <v>827</v>
      </c>
    </row>
    <row r="478" spans="1:26" s="349" customFormat="1" ht="126" customHeight="1">
      <c r="A478" s="280"/>
      <c r="B478" s="516"/>
      <c r="C478" s="524">
        <v>4</v>
      </c>
      <c r="D478" s="528" t="s">
        <v>2174</v>
      </c>
      <c r="E478" s="1058">
        <v>20000</v>
      </c>
      <c r="F478" s="227">
        <v>0</v>
      </c>
      <c r="G478" s="227">
        <v>0</v>
      </c>
      <c r="H478" s="227">
        <v>0</v>
      </c>
      <c r="I478" s="227">
        <v>0</v>
      </c>
      <c r="J478" s="1036">
        <v>20000</v>
      </c>
      <c r="K478" s="227">
        <v>90</v>
      </c>
      <c r="L478" s="227">
        <v>10</v>
      </c>
      <c r="M478" s="226">
        <v>0</v>
      </c>
      <c r="N478" s="227">
        <v>100</v>
      </c>
      <c r="O478" s="384" t="s">
        <v>308</v>
      </c>
      <c r="P478" s="384" t="s">
        <v>299</v>
      </c>
      <c r="Q478" s="207">
        <v>21855</v>
      </c>
      <c r="R478" s="146" t="s">
        <v>2172</v>
      </c>
      <c r="S478" s="218" t="s">
        <v>2173</v>
      </c>
      <c r="T478" s="231">
        <v>12</v>
      </c>
      <c r="U478" s="231">
        <v>12.4</v>
      </c>
      <c r="V478" s="231" t="s">
        <v>827</v>
      </c>
      <c r="W478" s="146" t="s">
        <v>2934</v>
      </c>
      <c r="X478" s="983">
        <v>12</v>
      </c>
      <c r="Y478" s="983">
        <v>12.4</v>
      </c>
      <c r="Z478" s="983" t="s">
        <v>827</v>
      </c>
    </row>
    <row r="479" spans="1:26" s="349" customFormat="1" ht="122.25" customHeight="1">
      <c r="A479" s="280"/>
      <c r="B479" s="516"/>
      <c r="C479" s="524">
        <v>5</v>
      </c>
      <c r="D479" s="528" t="s">
        <v>2175</v>
      </c>
      <c r="E479" s="1058">
        <v>15000</v>
      </c>
      <c r="F479" s="227">
        <v>0</v>
      </c>
      <c r="G479" s="227">
        <v>0</v>
      </c>
      <c r="H479" s="227">
        <v>0</v>
      </c>
      <c r="I479" s="227">
        <v>0</v>
      </c>
      <c r="J479" s="1036">
        <v>15000</v>
      </c>
      <c r="K479" s="227">
        <v>90</v>
      </c>
      <c r="L479" s="227">
        <v>10</v>
      </c>
      <c r="M479" s="226">
        <v>0</v>
      </c>
      <c r="N479" s="227">
        <v>100</v>
      </c>
      <c r="O479" s="774" t="s">
        <v>308</v>
      </c>
      <c r="P479" s="384" t="s">
        <v>299</v>
      </c>
      <c r="Q479" s="207">
        <v>21855</v>
      </c>
      <c r="R479" s="146" t="s">
        <v>2172</v>
      </c>
      <c r="S479" s="218" t="s">
        <v>2173</v>
      </c>
      <c r="T479" s="231">
        <v>12</v>
      </c>
      <c r="U479" s="231">
        <v>12.4</v>
      </c>
      <c r="V479" s="231" t="s">
        <v>827</v>
      </c>
      <c r="W479" s="146" t="s">
        <v>2934</v>
      </c>
      <c r="X479" s="983">
        <v>12</v>
      </c>
      <c r="Y479" s="983">
        <v>12.4</v>
      </c>
      <c r="Z479" s="983" t="s">
        <v>827</v>
      </c>
    </row>
    <row r="480" spans="1:26" s="661" customFormat="1" ht="122.25" customHeight="1">
      <c r="A480" s="707"/>
      <c r="B480" s="708"/>
      <c r="C480" s="602">
        <v>6</v>
      </c>
      <c r="D480" s="843" t="s">
        <v>1827</v>
      </c>
      <c r="E480" s="227">
        <v>0</v>
      </c>
      <c r="F480" s="1294">
        <v>20000</v>
      </c>
      <c r="G480" s="227">
        <v>0</v>
      </c>
      <c r="H480" s="227">
        <v>0</v>
      </c>
      <c r="I480" s="227">
        <v>0</v>
      </c>
      <c r="J480" s="1043">
        <f t="shared" ref="J480:J485" si="28">SUM(E480:I480)</f>
        <v>20000</v>
      </c>
      <c r="K480" s="1134">
        <v>0</v>
      </c>
      <c r="L480" s="1134">
        <v>60</v>
      </c>
      <c r="M480" s="1134">
        <v>240</v>
      </c>
      <c r="N480" s="1134">
        <v>300</v>
      </c>
      <c r="O480" s="146" t="s">
        <v>308</v>
      </c>
      <c r="P480" s="384" t="s">
        <v>299</v>
      </c>
      <c r="Q480" s="844">
        <v>21855</v>
      </c>
      <c r="R480" s="835" t="s">
        <v>1828</v>
      </c>
      <c r="S480" s="216" t="s">
        <v>1829</v>
      </c>
      <c r="T480" s="231">
        <v>12</v>
      </c>
      <c r="U480" s="231">
        <v>12.4</v>
      </c>
      <c r="V480" s="231" t="s">
        <v>827</v>
      </c>
      <c r="W480" s="495" t="s">
        <v>1725</v>
      </c>
      <c r="X480" s="1813">
        <v>12</v>
      </c>
      <c r="Y480" s="1813">
        <v>12.4</v>
      </c>
      <c r="Z480" s="1813" t="s">
        <v>827</v>
      </c>
    </row>
    <row r="481" spans="1:26" s="349" customFormat="1" ht="33" customHeight="1">
      <c r="A481" s="465"/>
      <c r="B481" s="590"/>
      <c r="C481" s="546">
        <v>7</v>
      </c>
      <c r="D481" s="845" t="s">
        <v>2754</v>
      </c>
      <c r="E481" s="1274">
        <v>10000</v>
      </c>
      <c r="F481" s="989">
        <v>0</v>
      </c>
      <c r="G481" s="989">
        <v>0</v>
      </c>
      <c r="H481" s="989">
        <v>0</v>
      </c>
      <c r="I481" s="989">
        <v>0</v>
      </c>
      <c r="J481" s="1295">
        <f t="shared" si="28"/>
        <v>10000</v>
      </c>
      <c r="K481" s="1349"/>
      <c r="L481" s="1349"/>
      <c r="M481" s="1349"/>
      <c r="N481" s="1349"/>
      <c r="O481" s="848"/>
      <c r="P481" s="848"/>
      <c r="Q481" s="847"/>
      <c r="R481" s="848"/>
      <c r="S481" s="846"/>
      <c r="T481" s="231">
        <v>12</v>
      </c>
      <c r="U481" s="231">
        <v>12.4</v>
      </c>
      <c r="V481" s="231" t="s">
        <v>827</v>
      </c>
      <c r="W481" s="904" t="s">
        <v>1024</v>
      </c>
      <c r="X481" s="348">
        <v>12</v>
      </c>
      <c r="Y481" s="349">
        <v>12.4</v>
      </c>
      <c r="Z481" s="349" t="s">
        <v>827</v>
      </c>
    </row>
    <row r="482" spans="1:26" s="669" customFormat="1" ht="143.25" customHeight="1">
      <c r="A482" s="794"/>
      <c r="B482" s="786"/>
      <c r="C482" s="1607"/>
      <c r="D482" s="1814" t="s">
        <v>1090</v>
      </c>
      <c r="E482" s="1455">
        <v>5000</v>
      </c>
      <c r="F482" s="1047">
        <v>0</v>
      </c>
      <c r="G482" s="1047">
        <v>0</v>
      </c>
      <c r="H482" s="1047">
        <v>0</v>
      </c>
      <c r="I482" s="1047">
        <v>0</v>
      </c>
      <c r="J482" s="1194">
        <f t="shared" si="28"/>
        <v>5000</v>
      </c>
      <c r="K482" s="1473">
        <v>50</v>
      </c>
      <c r="L482" s="1473">
        <v>0</v>
      </c>
      <c r="M482" s="1473">
        <v>50</v>
      </c>
      <c r="N482" s="1473">
        <v>100</v>
      </c>
      <c r="O482" s="1748" t="s">
        <v>308</v>
      </c>
      <c r="P482" s="788" t="s">
        <v>299</v>
      </c>
      <c r="Q482" s="1478">
        <v>21916</v>
      </c>
      <c r="R482" s="1463" t="s">
        <v>1067</v>
      </c>
      <c r="S482" s="1658" t="s">
        <v>1068</v>
      </c>
      <c r="T482" s="231">
        <v>12</v>
      </c>
      <c r="U482" s="231">
        <v>12.4</v>
      </c>
      <c r="V482" s="231" t="s">
        <v>827</v>
      </c>
      <c r="W482" s="1682" t="s">
        <v>1024</v>
      </c>
      <c r="X482" s="1454">
        <v>12</v>
      </c>
      <c r="Y482" s="1454">
        <v>12.4</v>
      </c>
      <c r="Z482" s="1454" t="s">
        <v>827</v>
      </c>
    </row>
    <row r="483" spans="1:26" s="669" customFormat="1" ht="143.25" customHeight="1">
      <c r="A483" s="1484"/>
      <c r="B483" s="1485"/>
      <c r="C483" s="1724"/>
      <c r="D483" s="1815" t="s">
        <v>1091</v>
      </c>
      <c r="E483" s="1488">
        <v>5000</v>
      </c>
      <c r="F483" s="1047">
        <v>0</v>
      </c>
      <c r="G483" s="1047">
        <v>0</v>
      </c>
      <c r="H483" s="1047">
        <v>0</v>
      </c>
      <c r="I483" s="1047">
        <v>0</v>
      </c>
      <c r="J483" s="1816">
        <f t="shared" si="28"/>
        <v>5000</v>
      </c>
      <c r="K483" s="1750">
        <v>50</v>
      </c>
      <c r="L483" s="1750">
        <v>0</v>
      </c>
      <c r="M483" s="1750">
        <v>50</v>
      </c>
      <c r="N483" s="1750">
        <v>100</v>
      </c>
      <c r="O483" s="1817" t="s">
        <v>308</v>
      </c>
      <c r="P483" s="792" t="s">
        <v>299</v>
      </c>
      <c r="Q483" s="1728">
        <v>22068</v>
      </c>
      <c r="R483" s="1751" t="s">
        <v>1067</v>
      </c>
      <c r="S483" s="1818" t="s">
        <v>1068</v>
      </c>
      <c r="T483" s="231">
        <v>12</v>
      </c>
      <c r="U483" s="231">
        <v>12.4</v>
      </c>
      <c r="V483" s="231" t="s">
        <v>827</v>
      </c>
      <c r="W483" s="1819" t="s">
        <v>1024</v>
      </c>
      <c r="X483" s="1454">
        <v>12</v>
      </c>
      <c r="Y483" s="1454">
        <v>12.4</v>
      </c>
      <c r="Z483" s="1454" t="s">
        <v>827</v>
      </c>
    </row>
    <row r="484" spans="1:26" s="349" customFormat="1" ht="115.5" customHeight="1">
      <c r="A484" s="280"/>
      <c r="B484" s="516"/>
      <c r="C484" s="524">
        <v>8</v>
      </c>
      <c r="D484" s="291" t="s">
        <v>952</v>
      </c>
      <c r="E484" s="364">
        <v>0</v>
      </c>
      <c r="F484" s="364">
        <v>0</v>
      </c>
      <c r="G484" s="364">
        <v>0</v>
      </c>
      <c r="H484" s="364">
        <v>0</v>
      </c>
      <c r="I484" s="1036">
        <v>30000</v>
      </c>
      <c r="J484" s="338">
        <f t="shared" si="28"/>
        <v>30000</v>
      </c>
      <c r="K484" s="1036">
        <v>200</v>
      </c>
      <c r="L484" s="1036">
        <v>0</v>
      </c>
      <c r="M484" s="1036">
        <v>200</v>
      </c>
      <c r="N484" s="1036">
        <v>400</v>
      </c>
      <c r="O484" s="284" t="s">
        <v>308</v>
      </c>
      <c r="P484" s="284" t="s">
        <v>299</v>
      </c>
      <c r="Q484" s="233">
        <v>21916</v>
      </c>
      <c r="R484" s="146" t="s">
        <v>947</v>
      </c>
      <c r="S484" s="218" t="s">
        <v>948</v>
      </c>
      <c r="T484" s="231">
        <v>12</v>
      </c>
      <c r="U484" s="231">
        <v>12.4</v>
      </c>
      <c r="V484" s="231" t="s">
        <v>827</v>
      </c>
      <c r="W484" s="149" t="s">
        <v>893</v>
      </c>
      <c r="X484" s="983">
        <v>12</v>
      </c>
      <c r="Y484" s="983">
        <v>12.4</v>
      </c>
      <c r="Z484" s="983" t="s">
        <v>827</v>
      </c>
    </row>
    <row r="485" spans="1:26" s="349" customFormat="1" ht="115.5" customHeight="1">
      <c r="A485" s="280"/>
      <c r="B485" s="516"/>
      <c r="C485" s="524">
        <v>9</v>
      </c>
      <c r="D485" s="180" t="s">
        <v>939</v>
      </c>
      <c r="E485" s="364">
        <v>0</v>
      </c>
      <c r="F485" s="1213">
        <v>15000</v>
      </c>
      <c r="G485" s="364">
        <v>0</v>
      </c>
      <c r="H485" s="364">
        <v>0</v>
      </c>
      <c r="I485" s="364">
        <v>0</v>
      </c>
      <c r="J485" s="338">
        <f t="shared" si="28"/>
        <v>15000</v>
      </c>
      <c r="K485" s="226">
        <v>90</v>
      </c>
      <c r="L485" s="226">
        <v>8</v>
      </c>
      <c r="M485" s="226" t="s">
        <v>150</v>
      </c>
      <c r="N485" s="227">
        <v>98</v>
      </c>
      <c r="O485" s="284" t="s">
        <v>308</v>
      </c>
      <c r="P485" s="284" t="s">
        <v>299</v>
      </c>
      <c r="Q485" s="228" t="s">
        <v>918</v>
      </c>
      <c r="R485" s="146" t="s">
        <v>940</v>
      </c>
      <c r="S485" s="218" t="s">
        <v>941</v>
      </c>
      <c r="T485" s="231">
        <v>12</v>
      </c>
      <c r="U485" s="231">
        <v>12.4</v>
      </c>
      <c r="V485" s="231" t="s">
        <v>827</v>
      </c>
      <c r="W485" s="149" t="s">
        <v>893</v>
      </c>
      <c r="X485" s="983">
        <v>12</v>
      </c>
      <c r="Y485" s="983">
        <v>12.4</v>
      </c>
      <c r="Z485" s="983" t="s">
        <v>827</v>
      </c>
    </row>
    <row r="486" spans="1:26" s="349" customFormat="1" ht="115.5" customHeight="1">
      <c r="A486" s="280"/>
      <c r="B486" s="516"/>
      <c r="C486" s="529">
        <v>10</v>
      </c>
      <c r="D486" s="291" t="s">
        <v>2127</v>
      </c>
      <c r="E486" s="364">
        <v>0</v>
      </c>
      <c r="F486" s="270">
        <v>50000</v>
      </c>
      <c r="G486" s="364">
        <v>0</v>
      </c>
      <c r="H486" s="364">
        <v>0</v>
      </c>
      <c r="I486" s="364">
        <v>0</v>
      </c>
      <c r="J486" s="338">
        <v>50000</v>
      </c>
      <c r="K486" s="227">
        <v>0</v>
      </c>
      <c r="L486" s="227">
        <v>0</v>
      </c>
      <c r="M486" s="227">
        <v>30</v>
      </c>
      <c r="N486" s="227">
        <v>30</v>
      </c>
      <c r="O486" s="284" t="s">
        <v>308</v>
      </c>
      <c r="P486" s="284" t="s">
        <v>299</v>
      </c>
      <c r="Q486" s="207">
        <v>22098</v>
      </c>
      <c r="R486" s="174" t="s">
        <v>2641</v>
      </c>
      <c r="S486" s="210" t="s">
        <v>2642</v>
      </c>
      <c r="T486" s="231">
        <v>12</v>
      </c>
      <c r="U486" s="231">
        <v>12.4</v>
      </c>
      <c r="V486" s="231" t="s">
        <v>827</v>
      </c>
      <c r="W486" s="385" t="s">
        <v>2500</v>
      </c>
      <c r="X486" s="1820">
        <v>12</v>
      </c>
      <c r="Y486" s="1820">
        <v>12.4</v>
      </c>
      <c r="Z486" s="1470" t="s">
        <v>827</v>
      </c>
    </row>
    <row r="487" spans="1:26" s="349" customFormat="1" ht="115.5" customHeight="1">
      <c r="A487" s="280"/>
      <c r="B487" s="516"/>
      <c r="C487" s="524">
        <v>11</v>
      </c>
      <c r="D487" s="128" t="s">
        <v>1450</v>
      </c>
      <c r="E487" s="364">
        <v>0</v>
      </c>
      <c r="F487" s="112">
        <v>30000</v>
      </c>
      <c r="G487" s="364">
        <v>0</v>
      </c>
      <c r="H487" s="364">
        <v>0</v>
      </c>
      <c r="I487" s="364">
        <v>0</v>
      </c>
      <c r="J487" s="111">
        <f>SUM(E487:I487)</f>
        <v>30000</v>
      </c>
      <c r="K487" s="227">
        <v>0</v>
      </c>
      <c r="L487" s="226">
        <v>55</v>
      </c>
      <c r="M487" s="226">
        <v>15</v>
      </c>
      <c r="N487" s="226">
        <f>SUM(K487:M487)</f>
        <v>70</v>
      </c>
      <c r="O487" s="385" t="s">
        <v>308</v>
      </c>
      <c r="P487" s="385" t="s">
        <v>299</v>
      </c>
      <c r="Q487" s="246">
        <v>21916</v>
      </c>
      <c r="R487" s="146" t="s">
        <v>1451</v>
      </c>
      <c r="S487" s="189" t="s">
        <v>1452</v>
      </c>
      <c r="T487" s="231">
        <v>12</v>
      </c>
      <c r="U487" s="231">
        <v>12.4</v>
      </c>
      <c r="V487" s="231" t="s">
        <v>827</v>
      </c>
      <c r="W487" s="146" t="s">
        <v>1373</v>
      </c>
      <c r="X487" s="983">
        <v>12</v>
      </c>
      <c r="Y487" s="983">
        <v>12.4</v>
      </c>
      <c r="Z487" s="983" t="s">
        <v>827</v>
      </c>
    </row>
    <row r="488" spans="1:26" s="349" customFormat="1" ht="117" customHeight="1">
      <c r="A488" s="280"/>
      <c r="B488" s="516"/>
      <c r="C488" s="526">
        <v>12</v>
      </c>
      <c r="D488" s="594" t="s">
        <v>757</v>
      </c>
      <c r="E488" s="243">
        <v>35000</v>
      </c>
      <c r="F488" s="364">
        <v>0</v>
      </c>
      <c r="G488" s="364">
        <v>0</v>
      </c>
      <c r="H488" s="364">
        <v>0</v>
      </c>
      <c r="I488" s="364">
        <v>0</v>
      </c>
      <c r="J488" s="1131">
        <v>35000</v>
      </c>
      <c r="K488" s="1131">
        <v>22</v>
      </c>
      <c r="L488" s="1131">
        <v>8</v>
      </c>
      <c r="M488" s="1131">
        <v>10</v>
      </c>
      <c r="N488" s="1131">
        <v>40</v>
      </c>
      <c r="O488" s="181" t="s">
        <v>308</v>
      </c>
      <c r="P488" s="181" t="s">
        <v>299</v>
      </c>
      <c r="Q488" s="236">
        <v>22068</v>
      </c>
      <c r="R488" s="181" t="s">
        <v>758</v>
      </c>
      <c r="S488" s="943" t="s">
        <v>590</v>
      </c>
      <c r="T488" s="231">
        <v>12</v>
      </c>
      <c r="U488" s="231">
        <v>12.4</v>
      </c>
      <c r="V488" s="231" t="s">
        <v>827</v>
      </c>
      <c r="W488" s="783" t="s">
        <v>588</v>
      </c>
      <c r="X488" s="348">
        <v>12</v>
      </c>
      <c r="Y488" s="348">
        <v>12.4</v>
      </c>
      <c r="Z488" s="348" t="s">
        <v>827</v>
      </c>
    </row>
    <row r="489" spans="1:26" s="349" customFormat="1" ht="117" customHeight="1">
      <c r="A489" s="280"/>
      <c r="B489" s="516"/>
      <c r="C489" s="524">
        <v>13</v>
      </c>
      <c r="D489" s="180" t="s">
        <v>1470</v>
      </c>
      <c r="E489" s="364">
        <v>0</v>
      </c>
      <c r="F489" s="1213">
        <v>28000</v>
      </c>
      <c r="G489" s="364">
        <v>0</v>
      </c>
      <c r="H489" s="364">
        <v>0</v>
      </c>
      <c r="I489" s="364">
        <v>0</v>
      </c>
      <c r="J489" s="338">
        <f>SUM(E489:I489)</f>
        <v>28000</v>
      </c>
      <c r="K489" s="226">
        <v>20</v>
      </c>
      <c r="L489" s="226">
        <v>10</v>
      </c>
      <c r="M489" s="226">
        <v>150</v>
      </c>
      <c r="N489" s="226">
        <f>SUM(K489:M489)</f>
        <v>180</v>
      </c>
      <c r="O489" s="385" t="s">
        <v>308</v>
      </c>
      <c r="P489" s="385" t="s">
        <v>299</v>
      </c>
      <c r="Q489" s="246">
        <v>22037</v>
      </c>
      <c r="R489" s="146" t="s">
        <v>1455</v>
      </c>
      <c r="S489" s="189" t="s">
        <v>1469</v>
      </c>
      <c r="T489" s="231">
        <v>12</v>
      </c>
      <c r="U489" s="231">
        <v>12.4</v>
      </c>
      <c r="V489" s="231" t="s">
        <v>827</v>
      </c>
      <c r="W489" s="146" t="s">
        <v>1373</v>
      </c>
      <c r="X489" s="348"/>
    </row>
    <row r="490" spans="1:26" s="349" customFormat="1" ht="117" customHeight="1">
      <c r="A490" s="280"/>
      <c r="B490" s="516"/>
      <c r="C490" s="524">
        <v>14</v>
      </c>
      <c r="D490" s="180" t="s">
        <v>1471</v>
      </c>
      <c r="E490" s="364">
        <v>0</v>
      </c>
      <c r="F490" s="1213">
        <v>20000</v>
      </c>
      <c r="G490" s="364">
        <v>0</v>
      </c>
      <c r="H490" s="364">
        <v>0</v>
      </c>
      <c r="I490" s="364">
        <v>0</v>
      </c>
      <c r="J490" s="338">
        <f>SUM(E490:I490)</f>
        <v>20000</v>
      </c>
      <c r="K490" s="226">
        <v>20</v>
      </c>
      <c r="L490" s="226">
        <v>55</v>
      </c>
      <c r="M490" s="226">
        <v>0</v>
      </c>
      <c r="N490" s="226">
        <f>SUM(K490:M490)</f>
        <v>75</v>
      </c>
      <c r="O490" s="385" t="s">
        <v>308</v>
      </c>
      <c r="P490" s="385" t="s">
        <v>299</v>
      </c>
      <c r="Q490" s="246">
        <v>21947</v>
      </c>
      <c r="R490" s="146" t="s">
        <v>1455</v>
      </c>
      <c r="S490" s="189" t="s">
        <v>1469</v>
      </c>
      <c r="T490" s="191">
        <v>12</v>
      </c>
      <c r="U490" s="191">
        <v>12.4</v>
      </c>
      <c r="V490" s="191" t="s">
        <v>827</v>
      </c>
      <c r="W490" s="146" t="s">
        <v>1373</v>
      </c>
      <c r="X490" s="348"/>
    </row>
    <row r="491" spans="1:26" s="349" customFormat="1">
      <c r="A491" s="748"/>
      <c r="B491" s="862"/>
      <c r="C491" s="863" t="s">
        <v>54</v>
      </c>
      <c r="D491" s="864"/>
      <c r="E491" s="1237">
        <f t="shared" ref="E491:J491" si="29">SUM(E492)</f>
        <v>39526950</v>
      </c>
      <c r="F491" s="1237">
        <f t="shared" si="29"/>
        <v>85653000</v>
      </c>
      <c r="G491" s="1237">
        <f t="shared" si="29"/>
        <v>10000</v>
      </c>
      <c r="H491" s="1237">
        <f t="shared" si="29"/>
        <v>100000</v>
      </c>
      <c r="I491" s="1237">
        <f t="shared" si="29"/>
        <v>0</v>
      </c>
      <c r="J491" s="1237">
        <f t="shared" si="29"/>
        <v>125289950</v>
      </c>
      <c r="K491" s="1350"/>
      <c r="L491" s="1350"/>
      <c r="M491" s="1350"/>
      <c r="N491" s="1350"/>
      <c r="O491" s="393"/>
      <c r="P491" s="393"/>
      <c r="Q491" s="702"/>
      <c r="R491" s="393"/>
      <c r="S491" s="702"/>
      <c r="T491" s="339"/>
      <c r="U491" s="339"/>
      <c r="V491" s="339"/>
      <c r="W491" s="905"/>
      <c r="X491" s="348"/>
    </row>
    <row r="492" spans="1:26" s="349" customFormat="1">
      <c r="A492" s="690"/>
      <c r="B492" s="623"/>
      <c r="C492" s="808" t="s">
        <v>56</v>
      </c>
      <c r="D492" s="286" t="s">
        <v>57</v>
      </c>
      <c r="E492" s="1238">
        <f t="shared" ref="E492:J492" si="30">SUM(E493,E525,E531,E562,E569)</f>
        <v>39526950</v>
      </c>
      <c r="F492" s="1238">
        <f t="shared" si="30"/>
        <v>85653000</v>
      </c>
      <c r="G492" s="1238">
        <f t="shared" si="30"/>
        <v>10000</v>
      </c>
      <c r="H492" s="1238">
        <f t="shared" si="30"/>
        <v>100000</v>
      </c>
      <c r="I492" s="1238">
        <f t="shared" si="30"/>
        <v>0</v>
      </c>
      <c r="J492" s="1238">
        <f t="shared" si="30"/>
        <v>125289950</v>
      </c>
      <c r="K492" s="1351"/>
      <c r="L492" s="1351"/>
      <c r="M492" s="1351"/>
      <c r="N492" s="1351"/>
      <c r="O492" s="692"/>
      <c r="P492" s="692"/>
      <c r="Q492" s="693"/>
      <c r="R492" s="692"/>
      <c r="S492" s="691"/>
      <c r="T492" s="694"/>
      <c r="U492" s="694"/>
      <c r="V492" s="695"/>
      <c r="W492" s="906"/>
      <c r="X492" s="348"/>
    </row>
    <row r="493" spans="1:26" s="349" customFormat="1">
      <c r="A493" s="1078" t="s">
        <v>313</v>
      </c>
      <c r="B493" s="282"/>
      <c r="C493" s="588"/>
      <c r="D493" s="318" t="s">
        <v>58</v>
      </c>
      <c r="E493" s="1215">
        <f>SUM(E494,E495,E496,E497,E498,E499,E500,E501,E502,E505,E506,E507,E508,E509,E510,E511,E512,E513,E514,E515,E516,E517,E518,E519,E520,E521,E522,E523,E524)</f>
        <v>1352850</v>
      </c>
      <c r="F493" s="1215">
        <f t="shared" ref="F493:J493" si="31">SUM(F494,F495,F496,F497,F498,F499,F500,F501,F502,F505,F506,F507,F508,F509,F510,F511,F512,F513,F514,F515,F516,F517,F518,F519,F520,F521,F522,F523,F524)</f>
        <v>636000</v>
      </c>
      <c r="G493" s="1215">
        <f t="shared" si="31"/>
        <v>0</v>
      </c>
      <c r="H493" s="1215">
        <f t="shared" si="31"/>
        <v>0</v>
      </c>
      <c r="I493" s="1215">
        <f t="shared" si="31"/>
        <v>0</v>
      </c>
      <c r="J493" s="1215">
        <f t="shared" si="31"/>
        <v>1988850</v>
      </c>
      <c r="K493" s="1346"/>
      <c r="L493" s="1346"/>
      <c r="M493" s="1346"/>
      <c r="N493" s="1346"/>
      <c r="O493" s="684"/>
      <c r="P493" s="684"/>
      <c r="Q493" s="685"/>
      <c r="R493" s="684"/>
      <c r="S493" s="682"/>
      <c r="T493" s="696"/>
      <c r="U493" s="696"/>
      <c r="V493" s="292"/>
      <c r="W493" s="907"/>
      <c r="X493" s="348"/>
    </row>
    <row r="494" spans="1:26" s="747" customFormat="1" ht="117.75" customHeight="1">
      <c r="A494" s="235"/>
      <c r="B494" s="517"/>
      <c r="C494" s="524">
        <v>1</v>
      </c>
      <c r="D494" s="117" t="s">
        <v>1636</v>
      </c>
      <c r="E494" s="230">
        <v>0</v>
      </c>
      <c r="F494" s="245">
        <v>80000</v>
      </c>
      <c r="G494" s="230">
        <v>0</v>
      </c>
      <c r="H494" s="230">
        <v>0</v>
      </c>
      <c r="I494" s="230">
        <v>0</v>
      </c>
      <c r="J494" s="338">
        <f>SUM(E494:I494)</f>
        <v>80000</v>
      </c>
      <c r="K494" s="227"/>
      <c r="L494" s="227">
        <v>40</v>
      </c>
      <c r="M494" s="227">
        <v>5</v>
      </c>
      <c r="N494" s="227">
        <v>45</v>
      </c>
      <c r="O494" s="284" t="s">
        <v>308</v>
      </c>
      <c r="P494" s="284" t="s">
        <v>299</v>
      </c>
      <c r="Q494" s="207">
        <v>22098</v>
      </c>
      <c r="R494" s="146" t="s">
        <v>1637</v>
      </c>
      <c r="S494" s="189" t="s">
        <v>1638</v>
      </c>
      <c r="T494" s="206">
        <v>5</v>
      </c>
      <c r="U494" s="206">
        <v>5.2</v>
      </c>
      <c r="V494" s="206" t="s">
        <v>313</v>
      </c>
      <c r="W494" s="146" t="s">
        <v>3050</v>
      </c>
      <c r="X494" s="747">
        <v>5</v>
      </c>
      <c r="Y494" s="747">
        <v>5.2</v>
      </c>
      <c r="Z494" s="747" t="s">
        <v>313</v>
      </c>
    </row>
    <row r="495" spans="1:26" s="746" customFormat="1" ht="117.75" customHeight="1">
      <c r="A495" s="549"/>
      <c r="B495" s="745"/>
      <c r="C495" s="524">
        <v>2</v>
      </c>
      <c r="D495" s="187" t="s">
        <v>306</v>
      </c>
      <c r="E495" s="230">
        <v>0</v>
      </c>
      <c r="F495" s="1278">
        <v>21000</v>
      </c>
      <c r="G495" s="1213" t="s">
        <v>150</v>
      </c>
      <c r="H495" s="1213" t="s">
        <v>307</v>
      </c>
      <c r="I495" s="1213" t="s">
        <v>150</v>
      </c>
      <c r="J495" s="1131">
        <f>SUM(E495:I495)</f>
        <v>21000</v>
      </c>
      <c r="K495" s="227" t="s">
        <v>150</v>
      </c>
      <c r="L495" s="227">
        <v>70</v>
      </c>
      <c r="M495" s="227" t="s">
        <v>150</v>
      </c>
      <c r="N495" s="227">
        <f>SUM(K495:M495)</f>
        <v>70</v>
      </c>
      <c r="O495" s="146" t="s">
        <v>308</v>
      </c>
      <c r="P495" s="146" t="s">
        <v>299</v>
      </c>
      <c r="Q495" s="207">
        <v>22098</v>
      </c>
      <c r="R495" s="146" t="s">
        <v>295</v>
      </c>
      <c r="S495" s="210" t="s">
        <v>296</v>
      </c>
      <c r="T495" s="206">
        <v>5</v>
      </c>
      <c r="U495" s="206">
        <v>5.2</v>
      </c>
      <c r="V495" s="206" t="s">
        <v>313</v>
      </c>
      <c r="W495" s="262" t="s">
        <v>153</v>
      </c>
      <c r="X495" s="747">
        <v>5</v>
      </c>
      <c r="Y495" s="747">
        <v>5.2</v>
      </c>
      <c r="Z495" s="747" t="s">
        <v>313</v>
      </c>
    </row>
    <row r="496" spans="1:26" s="660" customFormat="1" ht="165" customHeight="1">
      <c r="A496" s="280"/>
      <c r="B496" s="516"/>
      <c r="C496" s="525">
        <v>3</v>
      </c>
      <c r="D496" s="187" t="s">
        <v>1622</v>
      </c>
      <c r="E496" s="230">
        <v>0</v>
      </c>
      <c r="F496" s="245">
        <v>60000</v>
      </c>
      <c r="G496" s="230">
        <v>0</v>
      </c>
      <c r="H496" s="230">
        <v>0</v>
      </c>
      <c r="I496" s="230">
        <v>0</v>
      </c>
      <c r="J496" s="338">
        <f>SUM(E496:I496)</f>
        <v>60000</v>
      </c>
      <c r="K496" s="227"/>
      <c r="L496" s="227">
        <v>2</v>
      </c>
      <c r="M496" s="227">
        <v>0</v>
      </c>
      <c r="N496" s="227">
        <v>2</v>
      </c>
      <c r="O496" s="146" t="s">
        <v>568</v>
      </c>
      <c r="P496" s="146" t="s">
        <v>312</v>
      </c>
      <c r="Q496" s="210" t="s">
        <v>1580</v>
      </c>
      <c r="R496" s="146" t="s">
        <v>1561</v>
      </c>
      <c r="S496" s="218" t="s">
        <v>1562</v>
      </c>
      <c r="T496" s="206">
        <v>5</v>
      </c>
      <c r="U496" s="206">
        <v>5.2</v>
      </c>
      <c r="V496" s="206" t="s">
        <v>313</v>
      </c>
      <c r="W496" s="262" t="s">
        <v>1544</v>
      </c>
      <c r="X496" s="1530">
        <v>5</v>
      </c>
      <c r="Y496" s="1530">
        <v>5.2</v>
      </c>
      <c r="Z496" s="1530" t="s">
        <v>313</v>
      </c>
    </row>
    <row r="497" spans="1:24" s="349" customFormat="1" ht="168.75" customHeight="1">
      <c r="A497" s="280"/>
      <c r="B497" s="516"/>
      <c r="C497" s="524">
        <v>4</v>
      </c>
      <c r="D497" s="187" t="s">
        <v>310</v>
      </c>
      <c r="E497" s="1213" t="s">
        <v>150</v>
      </c>
      <c r="F497" s="1278">
        <v>60000</v>
      </c>
      <c r="G497" s="1213" t="s">
        <v>150</v>
      </c>
      <c r="H497" s="1213" t="s">
        <v>150</v>
      </c>
      <c r="I497" s="1213" t="s">
        <v>150</v>
      </c>
      <c r="J497" s="1131">
        <f>SUM(E497:I497)</f>
        <v>60000</v>
      </c>
      <c r="K497" s="227" t="s">
        <v>150</v>
      </c>
      <c r="L497" s="227">
        <v>1</v>
      </c>
      <c r="M497" s="227" t="s">
        <v>150</v>
      </c>
      <c r="N497" s="227">
        <v>1</v>
      </c>
      <c r="O497" s="146" t="s">
        <v>311</v>
      </c>
      <c r="P497" s="146" t="s">
        <v>312</v>
      </c>
      <c r="Q497" s="207">
        <v>22098</v>
      </c>
      <c r="R497" s="146" t="s">
        <v>295</v>
      </c>
      <c r="S497" s="210" t="s">
        <v>296</v>
      </c>
      <c r="T497" s="206">
        <v>5</v>
      </c>
      <c r="U497" s="206">
        <v>5.2</v>
      </c>
      <c r="V497" s="206" t="s">
        <v>313</v>
      </c>
      <c r="W497" s="262" t="s">
        <v>153</v>
      </c>
      <c r="X497" s="348"/>
    </row>
    <row r="498" spans="1:24" s="349" customFormat="1" ht="120" customHeight="1">
      <c r="A498" s="280"/>
      <c r="B498" s="516"/>
      <c r="C498" s="524">
        <v>5</v>
      </c>
      <c r="D498" s="110" t="s">
        <v>315</v>
      </c>
      <c r="E498" s="245">
        <v>34600</v>
      </c>
      <c r="F498" s="1213" t="s">
        <v>150</v>
      </c>
      <c r="G498" s="1213" t="s">
        <v>150</v>
      </c>
      <c r="H498" s="1213" t="s">
        <v>150</v>
      </c>
      <c r="I498" s="1213" t="s">
        <v>150</v>
      </c>
      <c r="J498" s="1131">
        <f t="shared" ref="J498:J523" si="32">SUM(E498:I498)</f>
        <v>34600</v>
      </c>
      <c r="K498" s="227" t="s">
        <v>150</v>
      </c>
      <c r="L498" s="227">
        <v>10</v>
      </c>
      <c r="M498" s="227" t="s">
        <v>150</v>
      </c>
      <c r="N498" s="227">
        <v>10</v>
      </c>
      <c r="O498" s="149" t="s">
        <v>308</v>
      </c>
      <c r="P498" s="149" t="s">
        <v>521</v>
      </c>
      <c r="Q498" s="207">
        <v>21976</v>
      </c>
      <c r="R498" s="146" t="s">
        <v>317</v>
      </c>
      <c r="S498" s="210" t="s">
        <v>162</v>
      </c>
      <c r="T498" s="1410">
        <v>5</v>
      </c>
      <c r="U498" s="1410">
        <v>5.2</v>
      </c>
      <c r="V498" s="1410" t="s">
        <v>313</v>
      </c>
      <c r="W498" s="262" t="s">
        <v>153</v>
      </c>
      <c r="X498" s="348"/>
    </row>
    <row r="499" spans="1:24" s="661" customFormat="1" ht="117.75" customHeight="1">
      <c r="A499" s="280"/>
      <c r="B499" s="516"/>
      <c r="C499" s="562">
        <v>6</v>
      </c>
      <c r="D499" s="120" t="s">
        <v>549</v>
      </c>
      <c r="E499" s="245">
        <v>39000</v>
      </c>
      <c r="F499" s="230">
        <v>0</v>
      </c>
      <c r="G499" s="230">
        <v>0</v>
      </c>
      <c r="H499" s="230">
        <v>0</v>
      </c>
      <c r="I499" s="230">
        <v>0</v>
      </c>
      <c r="J499" s="1131">
        <f t="shared" si="32"/>
        <v>39000</v>
      </c>
      <c r="K499" s="1036" t="s">
        <v>150</v>
      </c>
      <c r="L499" s="1036">
        <v>50</v>
      </c>
      <c r="M499" s="1036" t="s">
        <v>150</v>
      </c>
      <c r="N499" s="1036">
        <f>SUM(L499:M499)</f>
        <v>50</v>
      </c>
      <c r="O499" s="149" t="s">
        <v>308</v>
      </c>
      <c r="P499" s="149" t="s">
        <v>521</v>
      </c>
      <c r="Q499" s="233">
        <v>21855</v>
      </c>
      <c r="R499" s="149" t="s">
        <v>504</v>
      </c>
      <c r="S499" s="150" t="s">
        <v>515</v>
      </c>
      <c r="T499" s="231">
        <v>5</v>
      </c>
      <c r="U499" s="231">
        <v>5.2</v>
      </c>
      <c r="V499" s="231" t="s">
        <v>313</v>
      </c>
      <c r="W499" s="149" t="s">
        <v>432</v>
      </c>
      <c r="X499" s="697"/>
    </row>
    <row r="500" spans="1:24" s="660" customFormat="1" ht="123.75" customHeight="1">
      <c r="A500" s="280"/>
      <c r="B500" s="516"/>
      <c r="C500" s="524">
        <v>7</v>
      </c>
      <c r="D500" s="594" t="s">
        <v>716</v>
      </c>
      <c r="E500" s="243">
        <v>7150</v>
      </c>
      <c r="F500" s="230">
        <v>0</v>
      </c>
      <c r="G500" s="230">
        <v>0</v>
      </c>
      <c r="H500" s="230">
        <v>0</v>
      </c>
      <c r="I500" s="230">
        <v>0</v>
      </c>
      <c r="J500" s="1131">
        <f t="shared" si="32"/>
        <v>7150</v>
      </c>
      <c r="K500" s="1131">
        <v>10</v>
      </c>
      <c r="L500" s="1131">
        <v>80</v>
      </c>
      <c r="M500" s="1131">
        <v>0</v>
      </c>
      <c r="N500" s="1131">
        <v>90</v>
      </c>
      <c r="O500" s="181" t="s">
        <v>308</v>
      </c>
      <c r="P500" s="181" t="s">
        <v>299</v>
      </c>
      <c r="Q500" s="236">
        <v>22129</v>
      </c>
      <c r="R500" s="181" t="s">
        <v>717</v>
      </c>
      <c r="S500" s="943" t="s">
        <v>718</v>
      </c>
      <c r="T500" s="943">
        <v>5</v>
      </c>
      <c r="U500" s="943">
        <v>5.2</v>
      </c>
      <c r="V500" s="943" t="s">
        <v>313</v>
      </c>
      <c r="W500" s="783" t="s">
        <v>588</v>
      </c>
      <c r="X500" s="425"/>
    </row>
    <row r="501" spans="1:24" s="669" customFormat="1" ht="165.75" customHeight="1">
      <c r="A501" s="667"/>
      <c r="B501" s="516"/>
      <c r="C501" s="526">
        <v>8</v>
      </c>
      <c r="D501" s="594" t="s">
        <v>719</v>
      </c>
      <c r="E501" s="243">
        <v>100000</v>
      </c>
      <c r="F501" s="230">
        <v>0</v>
      </c>
      <c r="G501" s="230">
        <v>0</v>
      </c>
      <c r="H501" s="230">
        <v>0</v>
      </c>
      <c r="I501" s="230">
        <v>0</v>
      </c>
      <c r="J501" s="1131">
        <f t="shared" si="32"/>
        <v>100000</v>
      </c>
      <c r="K501" s="1131">
        <v>0</v>
      </c>
      <c r="L501" s="1131">
        <v>3</v>
      </c>
      <c r="M501" s="1131">
        <v>0</v>
      </c>
      <c r="N501" s="1131">
        <v>3</v>
      </c>
      <c r="O501" s="181" t="s">
        <v>568</v>
      </c>
      <c r="P501" s="181" t="s">
        <v>312</v>
      </c>
      <c r="Q501" s="236">
        <v>22037</v>
      </c>
      <c r="R501" s="181" t="s">
        <v>720</v>
      </c>
      <c r="S501" s="943" t="s">
        <v>721</v>
      </c>
      <c r="T501" s="943">
        <v>5</v>
      </c>
      <c r="U501" s="943">
        <v>5.2</v>
      </c>
      <c r="V501" s="943" t="s">
        <v>313</v>
      </c>
      <c r="W501" s="783" t="s">
        <v>588</v>
      </c>
      <c r="X501" s="668"/>
    </row>
    <row r="502" spans="1:24" s="660" customFormat="1" ht="46.5">
      <c r="A502" s="465"/>
      <c r="B502" s="590"/>
      <c r="C502" s="575">
        <v>9</v>
      </c>
      <c r="D502" s="624" t="s">
        <v>722</v>
      </c>
      <c r="E502" s="1208">
        <v>500000</v>
      </c>
      <c r="F502" s="1239">
        <v>0</v>
      </c>
      <c r="G502" s="1239">
        <v>0</v>
      </c>
      <c r="H502" s="1239">
        <v>0</v>
      </c>
      <c r="I502" s="1239">
        <v>0</v>
      </c>
      <c r="J502" s="1225">
        <f t="shared" si="32"/>
        <v>500000</v>
      </c>
      <c r="K502" s="1225"/>
      <c r="L502" s="1225"/>
      <c r="M502" s="1225"/>
      <c r="N502" s="1225"/>
      <c r="O502" s="345"/>
      <c r="P502" s="345"/>
      <c r="Q502" s="1821"/>
      <c r="R502" s="345" t="s">
        <v>720</v>
      </c>
      <c r="S502" s="289" t="s">
        <v>721</v>
      </c>
      <c r="T502" s="289">
        <v>5</v>
      </c>
      <c r="U502" s="289">
        <v>5.2</v>
      </c>
      <c r="V502" s="289" t="s">
        <v>313</v>
      </c>
      <c r="W502" s="898" t="s">
        <v>588</v>
      </c>
      <c r="X502" s="425"/>
    </row>
    <row r="503" spans="1:24" s="669" customFormat="1" ht="150.75" customHeight="1">
      <c r="A503" s="794"/>
      <c r="B503" s="428"/>
      <c r="C503" s="576"/>
      <c r="D503" s="1598" t="s">
        <v>2804</v>
      </c>
      <c r="E503" s="1551">
        <v>0</v>
      </c>
      <c r="F503" s="1240">
        <v>0</v>
      </c>
      <c r="G503" s="1240">
        <v>0</v>
      </c>
      <c r="H503" s="1240">
        <v>0</v>
      </c>
      <c r="I503" s="1240">
        <v>0</v>
      </c>
      <c r="J503" s="1288">
        <f t="shared" si="32"/>
        <v>0</v>
      </c>
      <c r="K503" s="1289">
        <v>0</v>
      </c>
      <c r="L503" s="1289">
        <v>52</v>
      </c>
      <c r="M503" s="1289">
        <v>0</v>
      </c>
      <c r="N503" s="1289">
        <v>52</v>
      </c>
      <c r="O503" s="376" t="s">
        <v>308</v>
      </c>
      <c r="P503" s="376" t="s">
        <v>299</v>
      </c>
      <c r="Q503" s="160">
        <v>21885</v>
      </c>
      <c r="R503" s="376" t="s">
        <v>720</v>
      </c>
      <c r="S503" s="161" t="s">
        <v>721</v>
      </c>
      <c r="T503" s="161">
        <v>5</v>
      </c>
      <c r="U503" s="161">
        <v>5.2</v>
      </c>
      <c r="V503" s="161" t="s">
        <v>313</v>
      </c>
      <c r="W503" s="899" t="s">
        <v>588</v>
      </c>
      <c r="X503" s="668"/>
    </row>
    <row r="504" spans="1:24" s="660" customFormat="1" ht="169.5" customHeight="1">
      <c r="A504" s="467"/>
      <c r="B504" s="577"/>
      <c r="C504" s="578"/>
      <c r="D504" s="1822" t="s">
        <v>2803</v>
      </c>
      <c r="E504" s="1556">
        <v>500000</v>
      </c>
      <c r="F504" s="1241">
        <v>0</v>
      </c>
      <c r="G504" s="1241">
        <v>0</v>
      </c>
      <c r="H504" s="1241">
        <v>0</v>
      </c>
      <c r="I504" s="1241">
        <v>0</v>
      </c>
      <c r="J504" s="1603">
        <f t="shared" si="32"/>
        <v>500000</v>
      </c>
      <c r="K504" s="1546">
        <v>0</v>
      </c>
      <c r="L504" s="1546">
        <v>52</v>
      </c>
      <c r="M504" s="1546">
        <v>0</v>
      </c>
      <c r="N504" s="1546">
        <v>52</v>
      </c>
      <c r="O504" s="377" t="s">
        <v>568</v>
      </c>
      <c r="P504" s="377" t="s">
        <v>312</v>
      </c>
      <c r="Q504" s="1548">
        <v>21916</v>
      </c>
      <c r="R504" s="377" t="s">
        <v>720</v>
      </c>
      <c r="S504" s="1549" t="s">
        <v>721</v>
      </c>
      <c r="T504" s="1549">
        <v>5</v>
      </c>
      <c r="U504" s="1549">
        <v>5.2</v>
      </c>
      <c r="V504" s="1549" t="s">
        <v>313</v>
      </c>
      <c r="W504" s="900" t="s">
        <v>588</v>
      </c>
      <c r="X504" s="425"/>
    </row>
    <row r="505" spans="1:24" s="660" customFormat="1" ht="121.5" customHeight="1">
      <c r="A505" s="280"/>
      <c r="B505" s="516"/>
      <c r="C505" s="526">
        <v>10</v>
      </c>
      <c r="D505" s="594" t="s">
        <v>726</v>
      </c>
      <c r="E505" s="243">
        <v>30000</v>
      </c>
      <c r="F505" s="230">
        <v>0</v>
      </c>
      <c r="G505" s="230">
        <v>0</v>
      </c>
      <c r="H505" s="230">
        <v>0</v>
      </c>
      <c r="I505" s="230">
        <v>0</v>
      </c>
      <c r="J505" s="1131">
        <f t="shared" si="32"/>
        <v>30000</v>
      </c>
      <c r="K505" s="1131">
        <v>0</v>
      </c>
      <c r="L505" s="1131">
        <v>69</v>
      </c>
      <c r="M505" s="1131">
        <v>1</v>
      </c>
      <c r="N505" s="1131">
        <v>70</v>
      </c>
      <c r="O505" s="181" t="s">
        <v>308</v>
      </c>
      <c r="P505" s="181" t="s">
        <v>299</v>
      </c>
      <c r="Q505" s="236">
        <v>22068</v>
      </c>
      <c r="R505" s="181" t="s">
        <v>727</v>
      </c>
      <c r="S505" s="943" t="s">
        <v>728</v>
      </c>
      <c r="T505" s="943">
        <v>5</v>
      </c>
      <c r="U505" s="943">
        <v>5.2</v>
      </c>
      <c r="V505" s="943" t="s">
        <v>313</v>
      </c>
      <c r="W505" s="783" t="s">
        <v>588</v>
      </c>
      <c r="X505" s="425"/>
    </row>
    <row r="506" spans="1:24" s="668" customFormat="1" ht="99" customHeight="1">
      <c r="A506" s="394"/>
      <c r="B506" s="516"/>
      <c r="C506" s="526">
        <v>11</v>
      </c>
      <c r="D506" s="595" t="s">
        <v>838</v>
      </c>
      <c r="E506" s="245">
        <v>95000</v>
      </c>
      <c r="F506" s="230">
        <v>0</v>
      </c>
      <c r="G506" s="230">
        <v>0</v>
      </c>
      <c r="H506" s="230">
        <v>0</v>
      </c>
      <c r="I506" s="230">
        <v>0</v>
      </c>
      <c r="J506" s="1131">
        <f t="shared" si="32"/>
        <v>95000</v>
      </c>
      <c r="K506" s="1325" t="s">
        <v>150</v>
      </c>
      <c r="L506" s="227">
        <v>35</v>
      </c>
      <c r="M506" s="1325" t="s">
        <v>150</v>
      </c>
      <c r="N506" s="227">
        <v>35</v>
      </c>
      <c r="O506" s="146" t="s">
        <v>839</v>
      </c>
      <c r="P506" s="284" t="s">
        <v>817</v>
      </c>
      <c r="Q506" s="220" t="s">
        <v>840</v>
      </c>
      <c r="R506" s="146" t="s">
        <v>841</v>
      </c>
      <c r="S506" s="210" t="s">
        <v>842</v>
      </c>
      <c r="T506" s="220" t="s">
        <v>843</v>
      </c>
      <c r="U506" s="220" t="s">
        <v>844</v>
      </c>
      <c r="V506" s="220" t="s">
        <v>313</v>
      </c>
      <c r="W506" s="146" t="s">
        <v>774</v>
      </c>
    </row>
    <row r="507" spans="1:24" s="669" customFormat="1" ht="162" customHeight="1">
      <c r="A507" s="667"/>
      <c r="B507" s="516"/>
      <c r="C507" s="526">
        <v>12</v>
      </c>
      <c r="D507" s="180" t="s">
        <v>978</v>
      </c>
      <c r="E507" s="230">
        <v>0</v>
      </c>
      <c r="F507" s="1213">
        <v>60000</v>
      </c>
      <c r="G507" s="230">
        <v>0</v>
      </c>
      <c r="H507" s="230">
        <v>0</v>
      </c>
      <c r="I507" s="230">
        <v>0</v>
      </c>
      <c r="J507" s="1131">
        <f t="shared" si="32"/>
        <v>60000</v>
      </c>
      <c r="K507" s="226" t="s">
        <v>150</v>
      </c>
      <c r="L507" s="226">
        <v>6</v>
      </c>
      <c r="M507" s="226" t="s">
        <v>150</v>
      </c>
      <c r="N507" s="227">
        <v>6</v>
      </c>
      <c r="O507" s="284" t="s">
        <v>568</v>
      </c>
      <c r="P507" s="284" t="s">
        <v>979</v>
      </c>
      <c r="Q507" s="228" t="s">
        <v>980</v>
      </c>
      <c r="R507" s="146" t="s">
        <v>981</v>
      </c>
      <c r="S507" s="218" t="s">
        <v>982</v>
      </c>
      <c r="T507" s="199" t="s">
        <v>983</v>
      </c>
      <c r="U507" s="199" t="s">
        <v>984</v>
      </c>
      <c r="V507" s="199" t="s">
        <v>985</v>
      </c>
      <c r="W507" s="149" t="s">
        <v>893</v>
      </c>
      <c r="X507" s="668"/>
    </row>
    <row r="508" spans="1:24" s="669" customFormat="1" ht="117.75" customHeight="1">
      <c r="A508" s="667"/>
      <c r="B508" s="516"/>
      <c r="C508" s="526">
        <v>13</v>
      </c>
      <c r="D508" s="496" t="s">
        <v>986</v>
      </c>
      <c r="E508" s="270">
        <v>30000</v>
      </c>
      <c r="F508" s="230">
        <v>0</v>
      </c>
      <c r="G508" s="230">
        <v>0</v>
      </c>
      <c r="H508" s="230">
        <v>0</v>
      </c>
      <c r="I508" s="230">
        <v>0</v>
      </c>
      <c r="J508" s="1131">
        <f t="shared" si="32"/>
        <v>30000</v>
      </c>
      <c r="K508" s="227">
        <v>0</v>
      </c>
      <c r="L508" s="227">
        <v>30</v>
      </c>
      <c r="M508" s="227">
        <v>0</v>
      </c>
      <c r="N508" s="227">
        <v>30</v>
      </c>
      <c r="O508" s="146" t="s">
        <v>308</v>
      </c>
      <c r="P508" s="146" t="s">
        <v>299</v>
      </c>
      <c r="Q508" s="210" t="s">
        <v>987</v>
      </c>
      <c r="R508" s="146" t="s">
        <v>947</v>
      </c>
      <c r="S508" s="218" t="s">
        <v>948</v>
      </c>
      <c r="T508" s="199" t="s">
        <v>843</v>
      </c>
      <c r="U508" s="199" t="s">
        <v>844</v>
      </c>
      <c r="V508" s="199" t="s">
        <v>313</v>
      </c>
      <c r="W508" s="149" t="s">
        <v>893</v>
      </c>
      <c r="X508" s="668"/>
    </row>
    <row r="509" spans="1:24" s="669" customFormat="1" ht="119.25" customHeight="1">
      <c r="A509" s="667"/>
      <c r="B509" s="516"/>
      <c r="C509" s="526">
        <v>14</v>
      </c>
      <c r="D509" s="496" t="s">
        <v>988</v>
      </c>
      <c r="E509" s="270">
        <v>30000</v>
      </c>
      <c r="F509" s="230">
        <v>0</v>
      </c>
      <c r="G509" s="230">
        <v>0</v>
      </c>
      <c r="H509" s="230">
        <v>0</v>
      </c>
      <c r="I509" s="230">
        <v>0</v>
      </c>
      <c r="J509" s="1131">
        <f t="shared" si="32"/>
        <v>30000</v>
      </c>
      <c r="K509" s="227">
        <v>0</v>
      </c>
      <c r="L509" s="227">
        <v>15</v>
      </c>
      <c r="M509" s="227">
        <v>0</v>
      </c>
      <c r="N509" s="227">
        <v>15</v>
      </c>
      <c r="O509" s="146" t="s">
        <v>308</v>
      </c>
      <c r="P509" s="146" t="s">
        <v>299</v>
      </c>
      <c r="Q509" s="207">
        <v>22068</v>
      </c>
      <c r="R509" s="146" t="s">
        <v>989</v>
      </c>
      <c r="S509" s="218" t="s">
        <v>907</v>
      </c>
      <c r="T509" s="199" t="s">
        <v>983</v>
      </c>
      <c r="U509" s="199" t="s">
        <v>844</v>
      </c>
      <c r="V509" s="199" t="s">
        <v>313</v>
      </c>
      <c r="W509" s="149" t="s">
        <v>893</v>
      </c>
      <c r="X509" s="668"/>
    </row>
    <row r="510" spans="1:24" s="669" customFormat="1" ht="121.5" customHeight="1">
      <c r="A510" s="667"/>
      <c r="B510" s="516"/>
      <c r="C510" s="526">
        <v>15</v>
      </c>
      <c r="D510" s="113" t="s">
        <v>1140</v>
      </c>
      <c r="E510" s="245">
        <v>10000</v>
      </c>
      <c r="F510" s="230">
        <v>0</v>
      </c>
      <c r="G510" s="230">
        <v>0</v>
      </c>
      <c r="H510" s="230">
        <v>0</v>
      </c>
      <c r="I510" s="230">
        <v>0</v>
      </c>
      <c r="J510" s="1131">
        <f t="shared" si="32"/>
        <v>10000</v>
      </c>
      <c r="K510" s="227">
        <v>0</v>
      </c>
      <c r="L510" s="227">
        <v>25</v>
      </c>
      <c r="M510" s="227">
        <v>0</v>
      </c>
      <c r="N510" s="227">
        <v>25</v>
      </c>
      <c r="O510" s="149" t="s">
        <v>308</v>
      </c>
      <c r="P510" s="149" t="s">
        <v>299</v>
      </c>
      <c r="Q510" s="207">
        <v>21916</v>
      </c>
      <c r="R510" s="146" t="s">
        <v>1088</v>
      </c>
      <c r="S510" s="218" t="s">
        <v>1089</v>
      </c>
      <c r="T510" s="210">
        <v>5</v>
      </c>
      <c r="U510" s="210">
        <v>5.2</v>
      </c>
      <c r="V510" s="210" t="s">
        <v>313</v>
      </c>
      <c r="W510" s="362" t="s">
        <v>1024</v>
      </c>
      <c r="X510" s="668"/>
    </row>
    <row r="511" spans="1:24" s="669" customFormat="1" ht="160.5" customHeight="1">
      <c r="A511" s="667"/>
      <c r="B511" s="516"/>
      <c r="C511" s="526">
        <v>16</v>
      </c>
      <c r="D511" s="117" t="s">
        <v>1141</v>
      </c>
      <c r="E511" s="230">
        <v>0</v>
      </c>
      <c r="F511" s="245">
        <v>60000</v>
      </c>
      <c r="G511" s="230">
        <v>0</v>
      </c>
      <c r="H511" s="230">
        <v>0</v>
      </c>
      <c r="I511" s="230">
        <v>0</v>
      </c>
      <c r="J511" s="1131">
        <f t="shared" si="32"/>
        <v>60000</v>
      </c>
      <c r="K511" s="1036">
        <v>0</v>
      </c>
      <c r="L511" s="1036">
        <v>2</v>
      </c>
      <c r="M511" s="1036">
        <v>0</v>
      </c>
      <c r="N511" s="1036">
        <v>2</v>
      </c>
      <c r="O511" s="149" t="s">
        <v>568</v>
      </c>
      <c r="P511" s="149" t="s">
        <v>312</v>
      </c>
      <c r="Q511" s="233">
        <v>22068</v>
      </c>
      <c r="R511" s="149" t="s">
        <v>1142</v>
      </c>
      <c r="S511" s="150" t="s">
        <v>1118</v>
      </c>
      <c r="T511" s="231">
        <v>5</v>
      </c>
      <c r="U511" s="231">
        <v>5.2</v>
      </c>
      <c r="V511" s="231" t="s">
        <v>313</v>
      </c>
      <c r="W511" s="362" t="s">
        <v>1024</v>
      </c>
      <c r="X511" s="668"/>
    </row>
    <row r="512" spans="1:24" s="669" customFormat="1" ht="125.25" customHeight="1">
      <c r="A512" s="667"/>
      <c r="B512" s="516"/>
      <c r="C512" s="526">
        <v>17</v>
      </c>
      <c r="D512" s="187" t="s">
        <v>1621</v>
      </c>
      <c r="E512" s="1213"/>
      <c r="F512" s="245">
        <v>10000</v>
      </c>
      <c r="G512" s="338" t="s">
        <v>307</v>
      </c>
      <c r="H512" s="338" t="s">
        <v>307</v>
      </c>
      <c r="I512" s="338" t="s">
        <v>307</v>
      </c>
      <c r="J512" s="1131">
        <f t="shared" si="32"/>
        <v>10000</v>
      </c>
      <c r="K512" s="227" t="s">
        <v>307</v>
      </c>
      <c r="L512" s="227">
        <v>30</v>
      </c>
      <c r="M512" s="227" t="s">
        <v>307</v>
      </c>
      <c r="N512" s="227">
        <v>30</v>
      </c>
      <c r="O512" s="146" t="s">
        <v>1592</v>
      </c>
      <c r="P512" s="146" t="s">
        <v>299</v>
      </c>
      <c r="Q512" s="207">
        <v>22098</v>
      </c>
      <c r="R512" s="146" t="s">
        <v>1542</v>
      </c>
      <c r="S512" s="191" t="s">
        <v>1601</v>
      </c>
      <c r="T512" s="191">
        <v>5</v>
      </c>
      <c r="U512" s="191">
        <v>5.2</v>
      </c>
      <c r="V512" s="191" t="s">
        <v>313</v>
      </c>
      <c r="W512" s="262" t="s">
        <v>1544</v>
      </c>
      <c r="X512" s="668"/>
    </row>
    <row r="513" spans="1:26" s="669" customFormat="1" ht="117.75" customHeight="1">
      <c r="A513" s="667"/>
      <c r="B513" s="516"/>
      <c r="C513" s="526">
        <v>18</v>
      </c>
      <c r="D513" s="625" t="s">
        <v>1996</v>
      </c>
      <c r="E513" s="243">
        <v>30000</v>
      </c>
      <c r="F513" s="230">
        <v>0</v>
      </c>
      <c r="G513" s="230">
        <v>0</v>
      </c>
      <c r="H513" s="230">
        <v>0</v>
      </c>
      <c r="I513" s="230">
        <v>0</v>
      </c>
      <c r="J513" s="1131">
        <f t="shared" si="32"/>
        <v>30000</v>
      </c>
      <c r="K513" s="873">
        <v>0</v>
      </c>
      <c r="L513" s="873">
        <v>60</v>
      </c>
      <c r="M513" s="873">
        <v>0</v>
      </c>
      <c r="N513" s="873">
        <v>60</v>
      </c>
      <c r="O513" s="149" t="s">
        <v>308</v>
      </c>
      <c r="P513" s="149" t="s">
        <v>299</v>
      </c>
      <c r="Q513" s="244">
        <v>22068</v>
      </c>
      <c r="R513" s="181" t="s">
        <v>1994</v>
      </c>
      <c r="S513" s="175" t="s">
        <v>1969</v>
      </c>
      <c r="T513" s="241">
        <v>5</v>
      </c>
      <c r="U513" s="241">
        <v>5.2</v>
      </c>
      <c r="V513" s="241" t="s">
        <v>313</v>
      </c>
      <c r="W513" s="181" t="s">
        <v>1877</v>
      </c>
      <c r="X513" s="668"/>
    </row>
    <row r="514" spans="1:26" s="669" customFormat="1" ht="123" customHeight="1">
      <c r="A514" s="667"/>
      <c r="B514" s="516"/>
      <c r="C514" s="526">
        <v>19</v>
      </c>
      <c r="D514" s="117" t="s">
        <v>2387</v>
      </c>
      <c r="E514" s="230">
        <v>0</v>
      </c>
      <c r="F514" s="245">
        <v>70000</v>
      </c>
      <c r="G514" s="230">
        <v>0</v>
      </c>
      <c r="H514" s="230">
        <v>0</v>
      </c>
      <c r="I514" s="230">
        <v>0</v>
      </c>
      <c r="J514" s="1131">
        <f t="shared" si="32"/>
        <v>70000</v>
      </c>
      <c r="K514" s="873">
        <v>0</v>
      </c>
      <c r="L514" s="227">
        <v>65</v>
      </c>
      <c r="M514" s="227">
        <v>4</v>
      </c>
      <c r="N514" s="227">
        <f>SUM(K514:M514)</f>
        <v>69</v>
      </c>
      <c r="O514" s="146" t="s">
        <v>308</v>
      </c>
      <c r="P514" s="146" t="s">
        <v>299</v>
      </c>
      <c r="Q514" s="207">
        <v>22098</v>
      </c>
      <c r="R514" s="146" t="s">
        <v>2388</v>
      </c>
      <c r="S514" s="218" t="s">
        <v>2389</v>
      </c>
      <c r="T514" s="210">
        <v>5</v>
      </c>
      <c r="U514" s="210">
        <v>5.2</v>
      </c>
      <c r="V514" s="210" t="s">
        <v>313</v>
      </c>
      <c r="W514" s="262" t="s">
        <v>2390</v>
      </c>
      <c r="X514" s="668"/>
    </row>
    <row r="515" spans="1:26" s="669" customFormat="1" ht="121.5" customHeight="1">
      <c r="A515" s="667"/>
      <c r="B515" s="516"/>
      <c r="C515" s="526">
        <v>20</v>
      </c>
      <c r="D515" s="180" t="s">
        <v>1313</v>
      </c>
      <c r="E515" s="1138">
        <v>0</v>
      </c>
      <c r="F515" s="1138">
        <v>30000</v>
      </c>
      <c r="G515" s="1156">
        <v>0</v>
      </c>
      <c r="H515" s="1156">
        <v>0</v>
      </c>
      <c r="I515" s="1156">
        <v>0</v>
      </c>
      <c r="J515" s="1131">
        <f t="shared" si="32"/>
        <v>30000</v>
      </c>
      <c r="K515" s="1036">
        <v>0</v>
      </c>
      <c r="L515" s="1036">
        <v>30</v>
      </c>
      <c r="M515" s="1036">
        <v>0</v>
      </c>
      <c r="N515" s="1036">
        <v>30</v>
      </c>
      <c r="O515" s="146" t="s">
        <v>308</v>
      </c>
      <c r="P515" s="146" t="s">
        <v>299</v>
      </c>
      <c r="Q515" s="356">
        <v>21885</v>
      </c>
      <c r="R515" s="149" t="s">
        <v>1296</v>
      </c>
      <c r="S515" s="423" t="s">
        <v>1297</v>
      </c>
      <c r="T515" s="152">
        <v>5</v>
      </c>
      <c r="U515" s="152">
        <v>5.2</v>
      </c>
      <c r="V515" s="152" t="s">
        <v>313</v>
      </c>
      <c r="W515" s="149" t="s">
        <v>1171</v>
      </c>
      <c r="X515" s="668"/>
    </row>
    <row r="516" spans="1:26" s="669" customFormat="1" ht="115.5" customHeight="1">
      <c r="A516" s="667"/>
      <c r="B516" s="516"/>
      <c r="C516" s="526">
        <v>21</v>
      </c>
      <c r="D516" s="699" t="s">
        <v>1314</v>
      </c>
      <c r="E516" s="1136">
        <v>0</v>
      </c>
      <c r="F516" s="1136">
        <v>0</v>
      </c>
      <c r="G516" s="1155">
        <v>0</v>
      </c>
      <c r="H516" s="1155">
        <v>0</v>
      </c>
      <c r="I516" s="1155">
        <v>0</v>
      </c>
      <c r="J516" s="1131">
        <f t="shared" si="32"/>
        <v>0</v>
      </c>
      <c r="K516" s="1063">
        <v>0</v>
      </c>
      <c r="L516" s="1063">
        <v>42</v>
      </c>
      <c r="M516" s="1063">
        <v>0</v>
      </c>
      <c r="N516" s="1063">
        <v>42</v>
      </c>
      <c r="O516" s="149" t="s">
        <v>308</v>
      </c>
      <c r="P516" s="149" t="s">
        <v>299</v>
      </c>
      <c r="Q516" s="209">
        <v>21947</v>
      </c>
      <c r="R516" s="434" t="s">
        <v>1315</v>
      </c>
      <c r="S516" s="665" t="s">
        <v>1316</v>
      </c>
      <c r="T516" s="666">
        <v>5</v>
      </c>
      <c r="U516" s="666">
        <v>5.2</v>
      </c>
      <c r="V516" s="666" t="s">
        <v>313</v>
      </c>
      <c r="W516" s="149" t="s">
        <v>1171</v>
      </c>
      <c r="X516" s="668"/>
    </row>
    <row r="517" spans="1:26" s="669" customFormat="1" ht="123" customHeight="1">
      <c r="A517" s="667"/>
      <c r="B517" s="516"/>
      <c r="C517" s="526">
        <v>22</v>
      </c>
      <c r="D517" s="291" t="s">
        <v>2857</v>
      </c>
      <c r="E517" s="230">
        <v>0</v>
      </c>
      <c r="F517" s="111">
        <v>35000</v>
      </c>
      <c r="G517" s="230">
        <v>0</v>
      </c>
      <c r="H517" s="230">
        <v>0</v>
      </c>
      <c r="I517" s="230">
        <v>0</v>
      </c>
      <c r="J517" s="1131">
        <f t="shared" si="32"/>
        <v>35000</v>
      </c>
      <c r="K517" s="226">
        <v>0</v>
      </c>
      <c r="L517" s="226">
        <v>80</v>
      </c>
      <c r="M517" s="226">
        <v>0</v>
      </c>
      <c r="N517" s="226">
        <f>SUM(K517:M517)</f>
        <v>80</v>
      </c>
      <c r="O517" s="385" t="s">
        <v>308</v>
      </c>
      <c r="P517" s="385" t="s">
        <v>299</v>
      </c>
      <c r="Q517" s="246">
        <v>22098</v>
      </c>
      <c r="R517" s="146" t="s">
        <v>1387</v>
      </c>
      <c r="S517" s="189" t="s">
        <v>1495</v>
      </c>
      <c r="T517" s="191">
        <v>5</v>
      </c>
      <c r="U517" s="191">
        <v>5.2</v>
      </c>
      <c r="V517" s="191" t="s">
        <v>313</v>
      </c>
      <c r="W517" s="146" t="s">
        <v>1373</v>
      </c>
      <c r="X517" s="668"/>
    </row>
    <row r="518" spans="1:26" s="669" customFormat="1" ht="164.25" customHeight="1">
      <c r="A518" s="667"/>
      <c r="B518" s="516"/>
      <c r="C518" s="526">
        <v>23</v>
      </c>
      <c r="D518" s="359" t="s">
        <v>2130</v>
      </c>
      <c r="E518" s="245">
        <v>20000</v>
      </c>
      <c r="F518" s="230">
        <v>0</v>
      </c>
      <c r="G518" s="230">
        <v>0</v>
      </c>
      <c r="H518" s="230">
        <v>0</v>
      </c>
      <c r="I518" s="230">
        <v>0</v>
      </c>
      <c r="J518" s="1131">
        <f t="shared" si="32"/>
        <v>20000</v>
      </c>
      <c r="K518" s="1036" t="s">
        <v>150</v>
      </c>
      <c r="L518" s="1036">
        <v>2</v>
      </c>
      <c r="M518" s="1036" t="s">
        <v>150</v>
      </c>
      <c r="N518" s="1036">
        <v>2</v>
      </c>
      <c r="O518" s="149" t="s">
        <v>568</v>
      </c>
      <c r="P518" s="149" t="s">
        <v>2131</v>
      </c>
      <c r="Q518" s="356">
        <v>22068</v>
      </c>
      <c r="R518" s="149" t="s">
        <v>2083</v>
      </c>
      <c r="S518" s="232" t="s">
        <v>2084</v>
      </c>
      <c r="T518" s="231">
        <v>5</v>
      </c>
      <c r="U518" s="231">
        <v>5.2</v>
      </c>
      <c r="V518" s="231" t="s">
        <v>313</v>
      </c>
      <c r="W518" s="149" t="s">
        <v>2066</v>
      </c>
      <c r="X518" s="668"/>
    </row>
    <row r="519" spans="1:26" s="669" customFormat="1" ht="102.75" customHeight="1">
      <c r="A519" s="667"/>
      <c r="B519" s="516"/>
      <c r="C519" s="526">
        <v>24</v>
      </c>
      <c r="D519" s="117" t="s">
        <v>2355</v>
      </c>
      <c r="E519" s="230">
        <v>0</v>
      </c>
      <c r="F519" s="1213">
        <v>50000</v>
      </c>
      <c r="G519" s="230">
        <v>0</v>
      </c>
      <c r="H519" s="230">
        <v>0</v>
      </c>
      <c r="I519" s="230">
        <v>0</v>
      </c>
      <c r="J519" s="1131">
        <f t="shared" si="32"/>
        <v>50000</v>
      </c>
      <c r="K519" s="227"/>
      <c r="L519" s="227">
        <v>113</v>
      </c>
      <c r="M519" s="227">
        <v>1</v>
      </c>
      <c r="N519" s="227">
        <v>114</v>
      </c>
      <c r="O519" s="146" t="s">
        <v>2348</v>
      </c>
      <c r="P519" s="146" t="s">
        <v>2349</v>
      </c>
      <c r="Q519" s="207">
        <v>241153</v>
      </c>
      <c r="R519" s="146" t="s">
        <v>2353</v>
      </c>
      <c r="S519" s="218" t="s">
        <v>2354</v>
      </c>
      <c r="T519" s="210">
        <v>5</v>
      </c>
      <c r="U519" s="210">
        <v>5.2</v>
      </c>
      <c r="V519" s="210" t="s">
        <v>313</v>
      </c>
      <c r="W519" s="146" t="s">
        <v>2351</v>
      </c>
      <c r="X519" s="668"/>
    </row>
    <row r="520" spans="1:26" s="669" customFormat="1" ht="102.75" customHeight="1">
      <c r="A520" s="667"/>
      <c r="B520" s="516"/>
      <c r="C520" s="526">
        <v>25</v>
      </c>
      <c r="D520" s="594" t="s">
        <v>3115</v>
      </c>
      <c r="E520" s="243">
        <v>45200</v>
      </c>
      <c r="F520" s="230">
        <v>0</v>
      </c>
      <c r="G520" s="230">
        <v>0</v>
      </c>
      <c r="H520" s="230">
        <v>0</v>
      </c>
      <c r="I520" s="230">
        <v>0</v>
      </c>
      <c r="J520" s="1131">
        <f t="shared" si="32"/>
        <v>45200</v>
      </c>
      <c r="K520" s="227"/>
      <c r="L520" s="227">
        <v>111</v>
      </c>
      <c r="M520" s="227"/>
      <c r="N520" s="227">
        <v>111</v>
      </c>
      <c r="O520" s="146" t="s">
        <v>2348</v>
      </c>
      <c r="P520" s="146" t="s">
        <v>2349</v>
      </c>
      <c r="Q520" s="207">
        <v>241275</v>
      </c>
      <c r="R520" s="146" t="s">
        <v>2350</v>
      </c>
      <c r="S520" s="218" t="s">
        <v>159</v>
      </c>
      <c r="T520" s="210">
        <v>5</v>
      </c>
      <c r="U520" s="210">
        <v>5.2</v>
      </c>
      <c r="V520" s="210" t="s">
        <v>313</v>
      </c>
      <c r="W520" s="146" t="s">
        <v>2351</v>
      </c>
      <c r="X520" s="668"/>
    </row>
    <row r="521" spans="1:26" s="669" customFormat="1" ht="102.75" customHeight="1">
      <c r="A521" s="667"/>
      <c r="B521" s="516"/>
      <c r="C521" s="526">
        <v>26</v>
      </c>
      <c r="D521" s="594" t="s">
        <v>2356</v>
      </c>
      <c r="E521" s="243">
        <v>83000</v>
      </c>
      <c r="F521" s="230">
        <v>0</v>
      </c>
      <c r="G521" s="230">
        <v>0</v>
      </c>
      <c r="H521" s="230">
        <v>0</v>
      </c>
      <c r="I521" s="230">
        <v>0</v>
      </c>
      <c r="J521" s="1131">
        <f t="shared" si="32"/>
        <v>83000</v>
      </c>
      <c r="K521" s="227"/>
      <c r="L521" s="227">
        <v>71</v>
      </c>
      <c r="M521" s="227"/>
      <c r="N521" s="227">
        <v>71</v>
      </c>
      <c r="O521" s="146" t="s">
        <v>2348</v>
      </c>
      <c r="P521" s="146" t="s">
        <v>2349</v>
      </c>
      <c r="Q521" s="207">
        <v>241093</v>
      </c>
      <c r="R521" s="146" t="s">
        <v>2350</v>
      </c>
      <c r="S521" s="218" t="s">
        <v>159</v>
      </c>
      <c r="T521" s="210">
        <v>5</v>
      </c>
      <c r="U521" s="210">
        <v>5.2</v>
      </c>
      <c r="V521" s="210" t="s">
        <v>313</v>
      </c>
      <c r="W521" s="146" t="s">
        <v>2351</v>
      </c>
      <c r="X521" s="668"/>
    </row>
    <row r="522" spans="1:26" s="669" customFormat="1" ht="102.75" customHeight="1">
      <c r="A522" s="667"/>
      <c r="B522" s="516"/>
      <c r="C522" s="526">
        <v>27</v>
      </c>
      <c r="D522" s="263" t="s">
        <v>2475</v>
      </c>
      <c r="E522" s="243">
        <v>298900</v>
      </c>
      <c r="F522" s="230">
        <v>0</v>
      </c>
      <c r="G522" s="230">
        <v>0</v>
      </c>
      <c r="H522" s="230">
        <v>0</v>
      </c>
      <c r="I522" s="230">
        <v>0</v>
      </c>
      <c r="J522" s="1131">
        <f t="shared" si="32"/>
        <v>298900</v>
      </c>
      <c r="K522" s="227" t="s">
        <v>307</v>
      </c>
      <c r="L522" s="227">
        <v>100</v>
      </c>
      <c r="M522" s="227" t="s">
        <v>307</v>
      </c>
      <c r="N522" s="227">
        <v>100</v>
      </c>
      <c r="O522" s="146" t="s">
        <v>2348</v>
      </c>
      <c r="P522" s="146" t="s">
        <v>2349</v>
      </c>
      <c r="Q522" s="207">
        <v>22098</v>
      </c>
      <c r="R522" s="146" t="s">
        <v>2476</v>
      </c>
      <c r="S522" s="218" t="s">
        <v>2477</v>
      </c>
      <c r="T522" s="210">
        <v>5</v>
      </c>
      <c r="U522" s="210">
        <v>5.2</v>
      </c>
      <c r="V522" s="210" t="s">
        <v>313</v>
      </c>
      <c r="W522" s="262" t="s">
        <v>2461</v>
      </c>
      <c r="X522" s="668"/>
    </row>
    <row r="523" spans="1:26" s="669" customFormat="1" ht="102.75" customHeight="1">
      <c r="A523" s="667"/>
      <c r="B523" s="516"/>
      <c r="C523" s="526">
        <v>28</v>
      </c>
      <c r="D523" s="117" t="s">
        <v>2691</v>
      </c>
      <c r="E523" s="230">
        <v>0</v>
      </c>
      <c r="F523" s="1257">
        <v>40000</v>
      </c>
      <c r="G523" s="230">
        <v>0</v>
      </c>
      <c r="H523" s="230">
        <v>0</v>
      </c>
      <c r="I523" s="230">
        <v>0</v>
      </c>
      <c r="J523" s="1131">
        <f t="shared" si="32"/>
        <v>40000</v>
      </c>
      <c r="K523" s="227">
        <v>0</v>
      </c>
      <c r="L523" s="1036">
        <v>50</v>
      </c>
      <c r="M523" s="227">
        <v>0</v>
      </c>
      <c r="N523" s="1036">
        <f>SUM(K523:M523)</f>
        <v>50</v>
      </c>
      <c r="O523" s="146" t="s">
        <v>2348</v>
      </c>
      <c r="P523" s="146" t="s">
        <v>2349</v>
      </c>
      <c r="Q523" s="199" t="s">
        <v>802</v>
      </c>
      <c r="R523" s="174" t="s">
        <v>2692</v>
      </c>
      <c r="S523" s="231" t="s">
        <v>2693</v>
      </c>
      <c r="T523" s="231">
        <v>5</v>
      </c>
      <c r="U523" s="231">
        <v>5.2</v>
      </c>
      <c r="V523" s="231" t="s">
        <v>313</v>
      </c>
      <c r="W523" s="385" t="s">
        <v>2500</v>
      </c>
      <c r="X523" s="500" t="s">
        <v>2640</v>
      </c>
    </row>
    <row r="524" spans="1:26" s="980" customFormat="1" ht="164.25" customHeight="1">
      <c r="A524" s="976"/>
      <c r="B524" s="977"/>
      <c r="C524" s="978">
        <v>29</v>
      </c>
      <c r="D524" s="613" t="s">
        <v>2924</v>
      </c>
      <c r="E524" s="1152">
        <v>0</v>
      </c>
      <c r="F524" s="828">
        <v>60000</v>
      </c>
      <c r="G524" s="1152">
        <v>0</v>
      </c>
      <c r="H524" s="1152">
        <v>0</v>
      </c>
      <c r="I524" s="1152">
        <v>0</v>
      </c>
      <c r="J524" s="1296">
        <f>SUM(E524:I524)</f>
        <v>60000</v>
      </c>
      <c r="K524" s="1039">
        <v>0</v>
      </c>
      <c r="L524" s="1039">
        <v>2</v>
      </c>
      <c r="M524" s="1039">
        <v>0</v>
      </c>
      <c r="N524" s="1039">
        <v>2</v>
      </c>
      <c r="O524" s="134" t="s">
        <v>568</v>
      </c>
      <c r="P524" s="134" t="s">
        <v>312</v>
      </c>
      <c r="Q524" s="979">
        <v>22160</v>
      </c>
      <c r="R524" s="1089" t="s">
        <v>2925</v>
      </c>
      <c r="S524" s="134" t="s">
        <v>2021</v>
      </c>
      <c r="T524" s="191">
        <v>5</v>
      </c>
      <c r="U524" s="191">
        <v>5.2</v>
      </c>
      <c r="V524" s="191" t="s">
        <v>3053</v>
      </c>
      <c r="W524" s="377" t="s">
        <v>1877</v>
      </c>
      <c r="X524" s="1823">
        <v>5</v>
      </c>
      <c r="Y524" s="1823">
        <v>5.2</v>
      </c>
      <c r="Z524" s="1823" t="s">
        <v>313</v>
      </c>
    </row>
    <row r="525" spans="1:26" s="349" customFormat="1">
      <c r="A525" s="1204" t="s">
        <v>319</v>
      </c>
      <c r="B525" s="282"/>
      <c r="C525" s="622"/>
      <c r="D525" s="318" t="s">
        <v>59</v>
      </c>
      <c r="E525" s="1215">
        <f>SUM(E526,E527,E528,E529,E530)</f>
        <v>30000</v>
      </c>
      <c r="F525" s="1215">
        <f t="shared" ref="F525:J525" si="33">SUM(F526,F527,F528,F529,F530)</f>
        <v>210000</v>
      </c>
      <c r="G525" s="1215">
        <f t="shared" si="33"/>
        <v>0</v>
      </c>
      <c r="H525" s="1215">
        <f t="shared" si="33"/>
        <v>0</v>
      </c>
      <c r="I525" s="1215">
        <f t="shared" si="33"/>
        <v>0</v>
      </c>
      <c r="J525" s="1215">
        <f t="shared" si="33"/>
        <v>240000</v>
      </c>
      <c r="K525" s="1348"/>
      <c r="L525" s="1348"/>
      <c r="M525" s="1348"/>
      <c r="N525" s="1348"/>
      <c r="O525" s="304"/>
      <c r="P525" s="304"/>
      <c r="Q525" s="310"/>
      <c r="R525" s="304"/>
      <c r="S525" s="455"/>
      <c r="T525" s="292"/>
      <c r="U525" s="292"/>
      <c r="V525" s="292"/>
      <c r="W525" s="417"/>
      <c r="X525" s="348"/>
    </row>
    <row r="526" spans="1:26" s="669" customFormat="1" ht="115.5" customHeight="1">
      <c r="A526" s="667"/>
      <c r="B526" s="516"/>
      <c r="C526" s="525">
        <v>1</v>
      </c>
      <c r="D526" s="117" t="s">
        <v>2397</v>
      </c>
      <c r="E526" s="230">
        <v>0</v>
      </c>
      <c r="F526" s="245">
        <v>50000</v>
      </c>
      <c r="G526" s="230">
        <v>0</v>
      </c>
      <c r="H526" s="230">
        <v>0</v>
      </c>
      <c r="I526" s="230">
        <v>0</v>
      </c>
      <c r="J526" s="1131">
        <v>50000</v>
      </c>
      <c r="K526" s="227">
        <v>0</v>
      </c>
      <c r="L526" s="227">
        <v>49</v>
      </c>
      <c r="M526" s="227">
        <v>1</v>
      </c>
      <c r="N526" s="227">
        <v>50</v>
      </c>
      <c r="O526" s="146" t="s">
        <v>2348</v>
      </c>
      <c r="P526" s="146" t="s">
        <v>2349</v>
      </c>
      <c r="Q526" s="207">
        <v>22068</v>
      </c>
      <c r="R526" s="146" t="s">
        <v>2398</v>
      </c>
      <c r="S526" s="218" t="s">
        <v>2389</v>
      </c>
      <c r="T526" s="210">
        <v>5</v>
      </c>
      <c r="U526" s="210">
        <v>5.3</v>
      </c>
      <c r="V526" s="210" t="s">
        <v>319</v>
      </c>
      <c r="W526" s="262" t="s">
        <v>2390</v>
      </c>
      <c r="X526" s="1454">
        <v>5</v>
      </c>
      <c r="Y526" s="1454">
        <v>5.3</v>
      </c>
      <c r="Z526" s="1454" t="s">
        <v>319</v>
      </c>
    </row>
    <row r="527" spans="1:26" s="669" customFormat="1" ht="115.5" customHeight="1">
      <c r="A527" s="667"/>
      <c r="B527" s="516"/>
      <c r="C527" s="524">
        <v>2</v>
      </c>
      <c r="D527" s="117" t="s">
        <v>2393</v>
      </c>
      <c r="E527" s="230">
        <v>0</v>
      </c>
      <c r="F527" s="1213">
        <v>40000</v>
      </c>
      <c r="G527" s="230">
        <v>0</v>
      </c>
      <c r="H527" s="230">
        <v>0</v>
      </c>
      <c r="I527" s="230">
        <v>0</v>
      </c>
      <c r="J527" s="1131">
        <f>SUM(E527:I527)</f>
        <v>40000</v>
      </c>
      <c r="K527" s="227">
        <v>0</v>
      </c>
      <c r="L527" s="227">
        <v>36</v>
      </c>
      <c r="M527" s="227">
        <v>4</v>
      </c>
      <c r="N527" s="227">
        <f>SUM(K527:M527)</f>
        <v>40</v>
      </c>
      <c r="O527" s="146" t="s">
        <v>2348</v>
      </c>
      <c r="P527" s="146" t="s">
        <v>2349</v>
      </c>
      <c r="Q527" s="207">
        <v>22098</v>
      </c>
      <c r="R527" s="146" t="s">
        <v>2394</v>
      </c>
      <c r="S527" s="218" t="s">
        <v>2389</v>
      </c>
      <c r="T527" s="210">
        <v>5</v>
      </c>
      <c r="U527" s="210">
        <v>5.3</v>
      </c>
      <c r="V527" s="210" t="s">
        <v>319</v>
      </c>
      <c r="W527" s="262" t="s">
        <v>2390</v>
      </c>
      <c r="X527" s="668"/>
    </row>
    <row r="528" spans="1:26" s="669" customFormat="1" ht="115.5" customHeight="1">
      <c r="A528" s="667"/>
      <c r="B528" s="516"/>
      <c r="C528" s="526">
        <v>3</v>
      </c>
      <c r="D528" s="117" t="s">
        <v>2391</v>
      </c>
      <c r="E528" s="230">
        <v>0</v>
      </c>
      <c r="F528" s="245">
        <v>70000</v>
      </c>
      <c r="G528" s="230">
        <v>0</v>
      </c>
      <c r="H528" s="230">
        <v>0</v>
      </c>
      <c r="I528" s="230">
        <v>0</v>
      </c>
      <c r="J528" s="1131">
        <f>SUM(E528:I528)</f>
        <v>70000</v>
      </c>
      <c r="K528" s="227">
        <v>0</v>
      </c>
      <c r="L528" s="227">
        <v>99</v>
      </c>
      <c r="M528" s="227">
        <v>1</v>
      </c>
      <c r="N528" s="227">
        <f>SUM(K528:M528)</f>
        <v>100</v>
      </c>
      <c r="O528" s="149" t="s">
        <v>308</v>
      </c>
      <c r="P528" s="149" t="s">
        <v>299</v>
      </c>
      <c r="Q528" s="207">
        <v>22037</v>
      </c>
      <c r="R528" s="146" t="s">
        <v>2392</v>
      </c>
      <c r="S528" s="218" t="s">
        <v>2389</v>
      </c>
      <c r="T528" s="210">
        <v>5</v>
      </c>
      <c r="U528" s="210">
        <v>5.3</v>
      </c>
      <c r="V528" s="210" t="s">
        <v>319</v>
      </c>
      <c r="W528" s="262" t="s">
        <v>2390</v>
      </c>
      <c r="X528" s="1454">
        <v>5</v>
      </c>
      <c r="Y528" s="1454">
        <v>5.3</v>
      </c>
      <c r="Z528" s="1454" t="s">
        <v>319</v>
      </c>
    </row>
    <row r="529" spans="1:26" s="669" customFormat="1" ht="115.5" customHeight="1">
      <c r="A529" s="667"/>
      <c r="B529" s="516"/>
      <c r="C529" s="526">
        <v>4</v>
      </c>
      <c r="D529" s="120" t="s">
        <v>845</v>
      </c>
      <c r="E529" s="245">
        <v>30000</v>
      </c>
      <c r="F529" s="230">
        <v>0</v>
      </c>
      <c r="G529" s="230">
        <v>0</v>
      </c>
      <c r="H529" s="230">
        <v>0</v>
      </c>
      <c r="I529" s="230">
        <v>0</v>
      </c>
      <c r="J529" s="1131">
        <f>SUM(E529:I529)</f>
        <v>30000</v>
      </c>
      <c r="K529" s="1325" t="s">
        <v>150</v>
      </c>
      <c r="L529" s="227">
        <v>0</v>
      </c>
      <c r="M529" s="1325" t="s">
        <v>150</v>
      </c>
      <c r="N529" s="227">
        <v>0</v>
      </c>
      <c r="O529" s="149" t="s">
        <v>308</v>
      </c>
      <c r="P529" s="149" t="s">
        <v>299</v>
      </c>
      <c r="Q529" s="219" t="s">
        <v>3048</v>
      </c>
      <c r="R529" s="146" t="s">
        <v>841</v>
      </c>
      <c r="S529" s="210" t="s">
        <v>842</v>
      </c>
      <c r="T529" s="210">
        <v>5</v>
      </c>
      <c r="U529" s="210">
        <v>5.3</v>
      </c>
      <c r="V529" s="210" t="s">
        <v>319</v>
      </c>
      <c r="W529" s="146" t="s">
        <v>774</v>
      </c>
      <c r="X529" s="1454">
        <v>5</v>
      </c>
      <c r="Y529" s="1454">
        <v>5.3</v>
      </c>
      <c r="Z529" s="1454" t="s">
        <v>319</v>
      </c>
    </row>
    <row r="530" spans="1:26" s="349" customFormat="1" ht="115.5" customHeight="1">
      <c r="A530" s="280"/>
      <c r="B530" s="516"/>
      <c r="C530" s="524">
        <v>5</v>
      </c>
      <c r="D530" s="123" t="s">
        <v>318</v>
      </c>
      <c r="E530" s="1213" t="s">
        <v>150</v>
      </c>
      <c r="F530" s="1278">
        <v>50000</v>
      </c>
      <c r="G530" s="1213" t="s">
        <v>150</v>
      </c>
      <c r="H530" s="1213" t="s">
        <v>150</v>
      </c>
      <c r="I530" s="1213" t="s">
        <v>150</v>
      </c>
      <c r="J530" s="1131">
        <f>SUM(E530:I530)</f>
        <v>50000</v>
      </c>
      <c r="K530" s="227" t="s">
        <v>150</v>
      </c>
      <c r="L530" s="227">
        <v>0</v>
      </c>
      <c r="M530" s="227" t="s">
        <v>150</v>
      </c>
      <c r="N530" s="227">
        <f>SUM(K530:M530)</f>
        <v>0</v>
      </c>
      <c r="O530" s="149" t="s">
        <v>308</v>
      </c>
      <c r="P530" s="149" t="s">
        <v>299</v>
      </c>
      <c r="Q530" s="207">
        <v>22129</v>
      </c>
      <c r="R530" s="146" t="s">
        <v>295</v>
      </c>
      <c r="S530" s="210" t="s">
        <v>296</v>
      </c>
      <c r="T530" s="210">
        <v>5</v>
      </c>
      <c r="U530" s="210">
        <v>5.3</v>
      </c>
      <c r="V530" s="210" t="s">
        <v>319</v>
      </c>
      <c r="W530" s="262" t="s">
        <v>153</v>
      </c>
      <c r="X530" s="348"/>
    </row>
    <row r="531" spans="1:26" s="545" customFormat="1">
      <c r="A531" s="1824" t="s">
        <v>553</v>
      </c>
      <c r="B531" s="1374"/>
      <c r="C531" s="1375"/>
      <c r="D531" s="1376" t="s">
        <v>60</v>
      </c>
      <c r="E531" s="1377">
        <f>SUM(E532,E533,E534,E535,E536,E537,E538,E539,E542,E543,E544,E545,E546,E547,E548,E549,E550,E551,E552,E553,E554,E555,E556,E557,E558,E559,E560,E561)</f>
        <v>1539600</v>
      </c>
      <c r="F531" s="1377">
        <f t="shared" ref="F531:J531" si="34">SUM(F532,F533,F534,F535,F536,F537,F538,F539,F542,F543,F544,F545,F546,F547,F548,F549,F550,F551,F552,F553,F554,F555,F556,F557,F558,F559,F560,F561)</f>
        <v>980000</v>
      </c>
      <c r="G531" s="1377">
        <f t="shared" si="34"/>
        <v>0</v>
      </c>
      <c r="H531" s="1377">
        <f t="shared" si="34"/>
        <v>0</v>
      </c>
      <c r="I531" s="1377">
        <f t="shared" si="34"/>
        <v>0</v>
      </c>
      <c r="J531" s="1377">
        <f t="shared" si="34"/>
        <v>2519600</v>
      </c>
      <c r="K531" s="1378"/>
      <c r="L531" s="1378"/>
      <c r="M531" s="1378"/>
      <c r="N531" s="1378"/>
      <c r="O531" s="1087"/>
      <c r="P531" s="1087"/>
      <c r="Q531" s="1379"/>
      <c r="R531" s="1087"/>
      <c r="S531" s="657"/>
      <c r="T531" s="1380"/>
      <c r="U531" s="1380"/>
      <c r="V531" s="1380"/>
      <c r="W531" s="1381"/>
      <c r="X531" s="700"/>
    </row>
    <row r="532" spans="1:26" s="746" customFormat="1" ht="122.1" customHeight="1">
      <c r="A532" s="549"/>
      <c r="B532" s="745"/>
      <c r="C532" s="526">
        <v>1</v>
      </c>
      <c r="D532" s="555" t="s">
        <v>2423</v>
      </c>
      <c r="E532" s="243">
        <v>30000</v>
      </c>
      <c r="F532" s="227">
        <v>0</v>
      </c>
      <c r="G532" s="227">
        <v>0</v>
      </c>
      <c r="H532" s="227">
        <v>0</v>
      </c>
      <c r="I532" s="227">
        <v>0</v>
      </c>
      <c r="J532" s="338">
        <f>SUM(E532:I532)</f>
        <v>30000</v>
      </c>
      <c r="K532" s="227" t="s">
        <v>150</v>
      </c>
      <c r="L532" s="227">
        <v>20</v>
      </c>
      <c r="M532" s="227" t="s">
        <v>150</v>
      </c>
      <c r="N532" s="227">
        <v>20</v>
      </c>
      <c r="O532" s="149" t="s">
        <v>308</v>
      </c>
      <c r="P532" s="149" t="s">
        <v>299</v>
      </c>
      <c r="Q532" s="207">
        <v>22007</v>
      </c>
      <c r="R532" s="146" t="s">
        <v>2424</v>
      </c>
      <c r="S532" s="218" t="s">
        <v>2425</v>
      </c>
      <c r="T532" s="231">
        <v>5</v>
      </c>
      <c r="U532" s="231">
        <v>5.4</v>
      </c>
      <c r="V532" s="231" t="s">
        <v>553</v>
      </c>
      <c r="W532" s="146" t="s">
        <v>2416</v>
      </c>
      <c r="X532" s="747">
        <v>5</v>
      </c>
      <c r="Y532" s="747">
        <v>5.4</v>
      </c>
      <c r="Z532" s="747" t="s">
        <v>553</v>
      </c>
    </row>
    <row r="533" spans="1:26" s="746" customFormat="1" ht="122.1" customHeight="1">
      <c r="A533" s="549"/>
      <c r="B533" s="745"/>
      <c r="C533" s="526">
        <v>2</v>
      </c>
      <c r="D533" s="527" t="s">
        <v>2420</v>
      </c>
      <c r="E533" s="243">
        <v>185000</v>
      </c>
      <c r="F533" s="227">
        <v>0</v>
      </c>
      <c r="G533" s="227">
        <v>0</v>
      </c>
      <c r="H533" s="227">
        <v>0</v>
      </c>
      <c r="I533" s="227">
        <v>0</v>
      </c>
      <c r="J533" s="338">
        <f>SUM(E533:I533)</f>
        <v>185000</v>
      </c>
      <c r="K533" s="227" t="s">
        <v>150</v>
      </c>
      <c r="L533" s="227">
        <v>20</v>
      </c>
      <c r="M533" s="227" t="s">
        <v>150</v>
      </c>
      <c r="N533" s="227">
        <v>20</v>
      </c>
      <c r="O533" s="149" t="s">
        <v>308</v>
      </c>
      <c r="P533" s="149" t="s">
        <v>299</v>
      </c>
      <c r="Q533" s="207">
        <v>21916</v>
      </c>
      <c r="R533" s="146" t="s">
        <v>2421</v>
      </c>
      <c r="S533" s="218" t="s">
        <v>2422</v>
      </c>
      <c r="T533" s="231">
        <v>5</v>
      </c>
      <c r="U533" s="231">
        <v>5.4</v>
      </c>
      <c r="V533" s="231" t="s">
        <v>553</v>
      </c>
      <c r="W533" s="146" t="s">
        <v>2416</v>
      </c>
      <c r="X533" s="747">
        <v>5</v>
      </c>
      <c r="Y533" s="747">
        <v>5.4</v>
      </c>
      <c r="Z533" s="747" t="s">
        <v>553</v>
      </c>
    </row>
    <row r="534" spans="1:26" s="739" customFormat="1" ht="122.1" customHeight="1">
      <c r="A534" s="737"/>
      <c r="B534" s="738"/>
      <c r="C534" s="525">
        <v>3</v>
      </c>
      <c r="D534" s="180" t="s">
        <v>2242</v>
      </c>
      <c r="E534" s="227">
        <v>0</v>
      </c>
      <c r="F534" s="245">
        <v>40000</v>
      </c>
      <c r="G534" s="227">
        <v>0</v>
      </c>
      <c r="H534" s="227">
        <v>0</v>
      </c>
      <c r="I534" s="227">
        <v>0</v>
      </c>
      <c r="J534" s="338">
        <v>40000</v>
      </c>
      <c r="K534" s="227">
        <v>0</v>
      </c>
      <c r="L534" s="227">
        <v>20</v>
      </c>
      <c r="M534" s="227">
        <v>0</v>
      </c>
      <c r="N534" s="227">
        <v>20</v>
      </c>
      <c r="O534" s="146" t="s">
        <v>308</v>
      </c>
      <c r="P534" s="146" t="s">
        <v>299</v>
      </c>
      <c r="Q534" s="207">
        <v>21916</v>
      </c>
      <c r="R534" s="146" t="s">
        <v>2243</v>
      </c>
      <c r="S534" s="242" t="s">
        <v>2244</v>
      </c>
      <c r="T534" s="231">
        <v>5</v>
      </c>
      <c r="U534" s="231">
        <v>5.4</v>
      </c>
      <c r="V534" s="231" t="s">
        <v>553</v>
      </c>
      <c r="W534" s="146" t="s">
        <v>2933</v>
      </c>
      <c r="X534" s="747">
        <v>5</v>
      </c>
      <c r="Y534" s="747">
        <v>5.4</v>
      </c>
      <c r="Z534" s="747" t="s">
        <v>553</v>
      </c>
    </row>
    <row r="535" spans="1:26" s="739" customFormat="1" ht="122.1" customHeight="1">
      <c r="A535" s="737"/>
      <c r="B535" s="738"/>
      <c r="C535" s="524">
        <v>4</v>
      </c>
      <c r="D535" s="359" t="s">
        <v>2245</v>
      </c>
      <c r="E535" s="1213">
        <v>50000</v>
      </c>
      <c r="F535" s="227">
        <v>0</v>
      </c>
      <c r="G535" s="227">
        <v>0</v>
      </c>
      <c r="H535" s="227">
        <v>0</v>
      </c>
      <c r="I535" s="227">
        <v>0</v>
      </c>
      <c r="J535" s="338">
        <v>50000</v>
      </c>
      <c r="K535" s="227">
        <v>0</v>
      </c>
      <c r="L535" s="227">
        <v>50</v>
      </c>
      <c r="M535" s="227">
        <v>0</v>
      </c>
      <c r="N535" s="227">
        <v>50</v>
      </c>
      <c r="O535" s="146" t="s">
        <v>308</v>
      </c>
      <c r="P535" s="146" t="s">
        <v>299</v>
      </c>
      <c r="Q535" s="207">
        <v>21976</v>
      </c>
      <c r="R535" s="146" t="s">
        <v>2246</v>
      </c>
      <c r="S535" s="218">
        <v>890699867</v>
      </c>
      <c r="T535" s="231">
        <v>5</v>
      </c>
      <c r="U535" s="231">
        <v>5.4</v>
      </c>
      <c r="V535" s="231" t="s">
        <v>553</v>
      </c>
      <c r="W535" s="146" t="s">
        <v>2933</v>
      </c>
      <c r="X535" s="747">
        <v>5</v>
      </c>
      <c r="Y535" s="747">
        <v>5.4</v>
      </c>
      <c r="Z535" s="747" t="s">
        <v>553</v>
      </c>
    </row>
    <row r="536" spans="1:26" s="669" customFormat="1" ht="122.1" customHeight="1">
      <c r="A536" s="667"/>
      <c r="B536" s="516"/>
      <c r="C536" s="526">
        <v>5</v>
      </c>
      <c r="D536" s="469" t="s">
        <v>2694</v>
      </c>
      <c r="E536" s="1275">
        <v>180000</v>
      </c>
      <c r="F536" s="227">
        <v>0</v>
      </c>
      <c r="G536" s="227">
        <v>0</v>
      </c>
      <c r="H536" s="227">
        <v>0</v>
      </c>
      <c r="I536" s="227">
        <v>0</v>
      </c>
      <c r="J536" s="338">
        <f t="shared" ref="J536:J542" si="35">SUM(E536:I536)</f>
        <v>180000</v>
      </c>
      <c r="K536" s="1134">
        <v>0</v>
      </c>
      <c r="L536" s="1134">
        <v>60</v>
      </c>
      <c r="M536" s="1134">
        <v>0</v>
      </c>
      <c r="N536" s="1134">
        <f>SUM(K536:M536)</f>
        <v>60</v>
      </c>
      <c r="O536" s="146" t="s">
        <v>2348</v>
      </c>
      <c r="P536" s="146" t="s">
        <v>2349</v>
      </c>
      <c r="Q536" s="329">
        <v>22037</v>
      </c>
      <c r="R536" s="258" t="s">
        <v>2579</v>
      </c>
      <c r="S536" s="427" t="s">
        <v>2695</v>
      </c>
      <c r="T536" s="231">
        <v>5</v>
      </c>
      <c r="U536" s="231">
        <v>5.4</v>
      </c>
      <c r="V536" s="231" t="s">
        <v>553</v>
      </c>
      <c r="W536" s="385" t="s">
        <v>2500</v>
      </c>
      <c r="X536" s="1454">
        <v>5</v>
      </c>
      <c r="Y536" s="1454">
        <v>5.4</v>
      </c>
      <c r="Z536" s="1454" t="s">
        <v>553</v>
      </c>
    </row>
    <row r="537" spans="1:26" s="349" customFormat="1" ht="122.1" customHeight="1">
      <c r="A537" s="280"/>
      <c r="B537" s="516"/>
      <c r="C537" s="524">
        <v>6</v>
      </c>
      <c r="D537" s="496" t="s">
        <v>990</v>
      </c>
      <c r="E537" s="270">
        <v>20000</v>
      </c>
      <c r="F537" s="227">
        <v>0</v>
      </c>
      <c r="G537" s="227">
        <v>0</v>
      </c>
      <c r="H537" s="227">
        <v>0</v>
      </c>
      <c r="I537" s="227">
        <v>0</v>
      </c>
      <c r="J537" s="1131">
        <f t="shared" si="35"/>
        <v>20000</v>
      </c>
      <c r="K537" s="227">
        <v>0</v>
      </c>
      <c r="L537" s="227">
        <v>20</v>
      </c>
      <c r="M537" s="227">
        <v>0</v>
      </c>
      <c r="N537" s="227">
        <v>20</v>
      </c>
      <c r="O537" s="146" t="s">
        <v>308</v>
      </c>
      <c r="P537" s="146" t="s">
        <v>991</v>
      </c>
      <c r="Q537" s="210" t="s">
        <v>874</v>
      </c>
      <c r="R537" s="146" t="s">
        <v>954</v>
      </c>
      <c r="S537" s="218" t="s">
        <v>955</v>
      </c>
      <c r="T537" s="231">
        <v>5</v>
      </c>
      <c r="U537" s="231">
        <v>5.4</v>
      </c>
      <c r="V537" s="231" t="s">
        <v>553</v>
      </c>
      <c r="W537" s="149" t="s">
        <v>893</v>
      </c>
      <c r="X537" s="983">
        <v>5</v>
      </c>
      <c r="Y537" s="983">
        <v>5.4</v>
      </c>
      <c r="Z537" s="983" t="s">
        <v>553</v>
      </c>
    </row>
    <row r="538" spans="1:26" s="669" customFormat="1" ht="122.1" customHeight="1">
      <c r="A538" s="667"/>
      <c r="B538" s="516"/>
      <c r="C538" s="526">
        <v>7</v>
      </c>
      <c r="D538" s="291" t="s">
        <v>2412</v>
      </c>
      <c r="E538" s="227">
        <v>0</v>
      </c>
      <c r="F538" s="338">
        <v>500000</v>
      </c>
      <c r="G538" s="227">
        <v>0</v>
      </c>
      <c r="H538" s="227">
        <v>0</v>
      </c>
      <c r="I538" s="227">
        <v>0</v>
      </c>
      <c r="J538" s="1131">
        <f t="shared" si="35"/>
        <v>500000</v>
      </c>
      <c r="K538" s="227"/>
      <c r="L538" s="227">
        <v>114</v>
      </c>
      <c r="M538" s="227">
        <v>6</v>
      </c>
      <c r="N538" s="227">
        <v>120</v>
      </c>
      <c r="O538" s="146" t="s">
        <v>308</v>
      </c>
      <c r="P538" s="146" t="s">
        <v>299</v>
      </c>
      <c r="Q538" s="207">
        <v>22037</v>
      </c>
      <c r="R538" s="146" t="s">
        <v>2409</v>
      </c>
      <c r="S538" s="242" t="s">
        <v>2410</v>
      </c>
      <c r="T538" s="231">
        <v>5</v>
      </c>
      <c r="U538" s="231">
        <v>5.4</v>
      </c>
      <c r="V538" s="231" t="s">
        <v>553</v>
      </c>
      <c r="W538" s="146" t="s">
        <v>2411</v>
      </c>
      <c r="X538" s="1454">
        <v>5</v>
      </c>
      <c r="Y538" s="1454">
        <v>5.4</v>
      </c>
      <c r="Z538" s="1454" t="s">
        <v>553</v>
      </c>
    </row>
    <row r="539" spans="1:26" s="349" customFormat="1" ht="46.5">
      <c r="A539" s="465"/>
      <c r="B539" s="590"/>
      <c r="C539" s="546">
        <v>8</v>
      </c>
      <c r="D539" s="584" t="s">
        <v>1618</v>
      </c>
      <c r="E539" s="989">
        <v>0</v>
      </c>
      <c r="F539" s="830">
        <v>50000</v>
      </c>
      <c r="G539" s="989">
        <v>0</v>
      </c>
      <c r="H539" s="989">
        <v>0</v>
      </c>
      <c r="I539" s="989">
        <v>0</v>
      </c>
      <c r="J539" s="1044">
        <f t="shared" si="35"/>
        <v>50000</v>
      </c>
      <c r="K539" s="989"/>
      <c r="L539" s="989"/>
      <c r="M539" s="989"/>
      <c r="N539" s="989"/>
      <c r="O539" s="340"/>
      <c r="P539" s="340"/>
      <c r="Q539" s="429"/>
      <c r="R539" s="436"/>
      <c r="S539" s="193"/>
      <c r="T539" s="677">
        <v>5</v>
      </c>
      <c r="U539" s="677">
        <v>5.4</v>
      </c>
      <c r="V539" s="677" t="s">
        <v>553</v>
      </c>
      <c r="W539" s="340" t="s">
        <v>1544</v>
      </c>
      <c r="X539" s="983">
        <v>5</v>
      </c>
      <c r="Y539" s="983">
        <v>5.4</v>
      </c>
      <c r="Z539" s="983" t="s">
        <v>553</v>
      </c>
    </row>
    <row r="540" spans="1:26" s="668" customFormat="1" ht="145.5" customHeight="1">
      <c r="A540" s="779"/>
      <c r="B540" s="786"/>
      <c r="C540" s="619"/>
      <c r="D540" s="1571" t="s">
        <v>1619</v>
      </c>
      <c r="E540" s="1047">
        <v>0</v>
      </c>
      <c r="F540" s="1714">
        <v>6500</v>
      </c>
      <c r="G540" s="1047">
        <v>0</v>
      </c>
      <c r="H540" s="1047">
        <v>0</v>
      </c>
      <c r="I540" s="1047">
        <v>0</v>
      </c>
      <c r="J540" s="1194">
        <f t="shared" si="35"/>
        <v>6500</v>
      </c>
      <c r="K540" s="1537"/>
      <c r="L540" s="1537">
        <v>25</v>
      </c>
      <c r="M540" s="1047">
        <v>0</v>
      </c>
      <c r="N540" s="1537">
        <v>25</v>
      </c>
      <c r="O540" s="788" t="s">
        <v>308</v>
      </c>
      <c r="P540" s="788" t="s">
        <v>299</v>
      </c>
      <c r="Q540" s="1563">
        <v>21855</v>
      </c>
      <c r="R540" s="788" t="s">
        <v>1564</v>
      </c>
      <c r="S540" s="781" t="s">
        <v>1565</v>
      </c>
      <c r="T540" s="185">
        <v>5</v>
      </c>
      <c r="U540" s="185">
        <v>5.4</v>
      </c>
      <c r="V540" s="185" t="s">
        <v>553</v>
      </c>
      <c r="W540" s="1564" t="s">
        <v>1544</v>
      </c>
      <c r="X540" s="1454">
        <v>5</v>
      </c>
      <c r="Y540" s="1454">
        <v>5.4</v>
      </c>
      <c r="Z540" s="1454" t="s">
        <v>553</v>
      </c>
    </row>
    <row r="541" spans="1:26" s="668" customFormat="1" ht="145.5" customHeight="1">
      <c r="A541" s="782"/>
      <c r="B541" s="789"/>
      <c r="C541" s="633"/>
      <c r="D541" s="1574" t="s">
        <v>1620</v>
      </c>
      <c r="E541" s="1041">
        <v>0</v>
      </c>
      <c r="F541" s="1794">
        <v>43500</v>
      </c>
      <c r="G541" s="1041">
        <v>0</v>
      </c>
      <c r="H541" s="1041">
        <v>0</v>
      </c>
      <c r="I541" s="1041">
        <v>0</v>
      </c>
      <c r="J541" s="1195">
        <f t="shared" si="35"/>
        <v>43500</v>
      </c>
      <c r="K541" s="1542"/>
      <c r="L541" s="1542">
        <v>25</v>
      </c>
      <c r="M541" s="1047">
        <v>0</v>
      </c>
      <c r="N541" s="1542">
        <v>25</v>
      </c>
      <c r="O541" s="792" t="s">
        <v>308</v>
      </c>
      <c r="P541" s="792" t="s">
        <v>299</v>
      </c>
      <c r="Q541" s="1569">
        <v>22037</v>
      </c>
      <c r="R541" s="792" t="s">
        <v>1564</v>
      </c>
      <c r="S541" s="791" t="s">
        <v>1565</v>
      </c>
      <c r="T541" s="186">
        <v>5</v>
      </c>
      <c r="U541" s="186">
        <v>5.4</v>
      </c>
      <c r="V541" s="186" t="s">
        <v>553</v>
      </c>
      <c r="W541" s="1570" t="s">
        <v>1544</v>
      </c>
      <c r="X541" s="1454">
        <v>5</v>
      </c>
      <c r="Y541" s="1454">
        <v>5.4</v>
      </c>
      <c r="Z541" s="1454" t="s">
        <v>553</v>
      </c>
    </row>
    <row r="542" spans="1:26" s="349" customFormat="1" ht="111.75" customHeight="1">
      <c r="A542" s="280"/>
      <c r="B542" s="516"/>
      <c r="C542" s="525">
        <v>9</v>
      </c>
      <c r="D542" s="359" t="s">
        <v>2413</v>
      </c>
      <c r="E542" s="245">
        <v>103000</v>
      </c>
      <c r="F542" s="227">
        <v>0</v>
      </c>
      <c r="G542" s="227">
        <v>0</v>
      </c>
      <c r="H542" s="227">
        <v>0</v>
      </c>
      <c r="I542" s="227">
        <v>0</v>
      </c>
      <c r="J542" s="338">
        <f t="shared" si="35"/>
        <v>103000</v>
      </c>
      <c r="K542" s="227"/>
      <c r="L542" s="227">
        <v>70</v>
      </c>
      <c r="M542" s="227">
        <v>0</v>
      </c>
      <c r="N542" s="227">
        <v>70</v>
      </c>
      <c r="O542" s="146" t="s">
        <v>308</v>
      </c>
      <c r="P542" s="146" t="s">
        <v>299</v>
      </c>
      <c r="Q542" s="233">
        <v>21976</v>
      </c>
      <c r="R542" s="146" t="s">
        <v>2414</v>
      </c>
      <c r="S542" s="218" t="s">
        <v>2415</v>
      </c>
      <c r="T542" s="231">
        <v>5</v>
      </c>
      <c r="U542" s="231">
        <v>5.4</v>
      </c>
      <c r="V542" s="231" t="s">
        <v>553</v>
      </c>
      <c r="W542" s="146" t="s">
        <v>2416</v>
      </c>
      <c r="X542" s="1470">
        <v>5</v>
      </c>
      <c r="Y542" s="1470">
        <v>5.4</v>
      </c>
      <c r="Z542" s="1470" t="s">
        <v>553</v>
      </c>
    </row>
    <row r="543" spans="1:26" s="349" customFormat="1" ht="111.75" customHeight="1">
      <c r="A543" s="280"/>
      <c r="B543" s="516"/>
      <c r="C543" s="525">
        <v>10</v>
      </c>
      <c r="D543" s="120" t="s">
        <v>550</v>
      </c>
      <c r="E543" s="245">
        <v>110300</v>
      </c>
      <c r="F543" s="227">
        <v>0</v>
      </c>
      <c r="G543" s="227">
        <v>0</v>
      </c>
      <c r="H543" s="227">
        <v>0</v>
      </c>
      <c r="I543" s="227">
        <v>0</v>
      </c>
      <c r="J543" s="281">
        <v>110300</v>
      </c>
      <c r="K543" s="1036" t="s">
        <v>150</v>
      </c>
      <c r="L543" s="1036">
        <v>40</v>
      </c>
      <c r="M543" s="1036" t="s">
        <v>150</v>
      </c>
      <c r="N543" s="1036">
        <v>40</v>
      </c>
      <c r="O543" s="146" t="s">
        <v>308</v>
      </c>
      <c r="P543" s="146" t="s">
        <v>299</v>
      </c>
      <c r="Q543" s="233">
        <v>22068</v>
      </c>
      <c r="R543" s="149" t="s">
        <v>551</v>
      </c>
      <c r="S543" s="150" t="s">
        <v>552</v>
      </c>
      <c r="T543" s="231">
        <v>5</v>
      </c>
      <c r="U543" s="231">
        <v>5.4</v>
      </c>
      <c r="V543" s="231" t="s">
        <v>553</v>
      </c>
      <c r="W543" s="149" t="s">
        <v>432</v>
      </c>
      <c r="X543" s="348"/>
    </row>
    <row r="544" spans="1:26" s="349" customFormat="1" ht="111.75" customHeight="1">
      <c r="A544" s="280"/>
      <c r="B544" s="516"/>
      <c r="C544" s="525">
        <v>11</v>
      </c>
      <c r="D544" s="122" t="s">
        <v>554</v>
      </c>
      <c r="E544" s="245">
        <v>104000</v>
      </c>
      <c r="F544" s="227">
        <v>0</v>
      </c>
      <c r="G544" s="227">
        <v>0</v>
      </c>
      <c r="H544" s="227">
        <v>0</v>
      </c>
      <c r="I544" s="227">
        <v>0</v>
      </c>
      <c r="J544" s="281">
        <v>104000</v>
      </c>
      <c r="K544" s="1036" t="s">
        <v>150</v>
      </c>
      <c r="L544" s="1036">
        <v>40</v>
      </c>
      <c r="M544" s="1036" t="s">
        <v>150</v>
      </c>
      <c r="N544" s="1036">
        <v>40</v>
      </c>
      <c r="O544" s="149" t="s">
        <v>308</v>
      </c>
      <c r="P544" s="149" t="s">
        <v>521</v>
      </c>
      <c r="Q544" s="233">
        <v>22037</v>
      </c>
      <c r="R544" s="149" t="s">
        <v>555</v>
      </c>
      <c r="S544" s="150" t="s">
        <v>556</v>
      </c>
      <c r="T544" s="231">
        <v>5</v>
      </c>
      <c r="U544" s="231">
        <v>5.4</v>
      </c>
      <c r="V544" s="231" t="s">
        <v>553</v>
      </c>
      <c r="W544" s="149" t="s">
        <v>432</v>
      </c>
      <c r="X544" s="348"/>
    </row>
    <row r="545" spans="1:24" s="349" customFormat="1" ht="105" customHeight="1">
      <c r="A545" s="280"/>
      <c r="B545" s="516"/>
      <c r="C545" s="525">
        <v>12</v>
      </c>
      <c r="D545" s="496" t="s">
        <v>849</v>
      </c>
      <c r="E545" s="245">
        <v>125000</v>
      </c>
      <c r="F545" s="227">
        <v>0</v>
      </c>
      <c r="G545" s="227">
        <v>0</v>
      </c>
      <c r="H545" s="227">
        <v>0</v>
      </c>
      <c r="I545" s="227">
        <v>0</v>
      </c>
      <c r="J545" s="338">
        <f>SUM(E545:I545)</f>
        <v>125000</v>
      </c>
      <c r="K545" s="1325" t="s">
        <v>150</v>
      </c>
      <c r="L545" s="227">
        <v>30</v>
      </c>
      <c r="M545" s="1325" t="s">
        <v>150</v>
      </c>
      <c r="N545" s="227">
        <f>SUM(K545:M545)</f>
        <v>30</v>
      </c>
      <c r="O545" s="146" t="s">
        <v>839</v>
      </c>
      <c r="P545" s="284" t="s">
        <v>817</v>
      </c>
      <c r="Q545" s="233">
        <v>21885</v>
      </c>
      <c r="R545" s="146" t="s">
        <v>850</v>
      </c>
      <c r="S545" s="210" t="s">
        <v>851</v>
      </c>
      <c r="T545" s="220" t="s">
        <v>843</v>
      </c>
      <c r="U545" s="220" t="s">
        <v>852</v>
      </c>
      <c r="V545" s="220" t="s">
        <v>553</v>
      </c>
      <c r="W545" s="146" t="s">
        <v>774</v>
      </c>
      <c r="X545" s="348"/>
    </row>
    <row r="546" spans="1:24" s="661" customFormat="1" ht="165.75" customHeight="1">
      <c r="A546" s="280"/>
      <c r="B546" s="516"/>
      <c r="C546" s="525">
        <v>13</v>
      </c>
      <c r="D546" s="496" t="s">
        <v>992</v>
      </c>
      <c r="E546" s="270">
        <v>70000</v>
      </c>
      <c r="F546" s="227">
        <v>0</v>
      </c>
      <c r="G546" s="227">
        <v>0</v>
      </c>
      <c r="H546" s="227">
        <v>0</v>
      </c>
      <c r="I546" s="227">
        <v>0</v>
      </c>
      <c r="J546" s="338">
        <f>SUM(E546:I546)</f>
        <v>70000</v>
      </c>
      <c r="K546" s="227">
        <v>0</v>
      </c>
      <c r="L546" s="227">
        <v>25</v>
      </c>
      <c r="M546" s="227">
        <v>0</v>
      </c>
      <c r="N546" s="227">
        <v>25</v>
      </c>
      <c r="O546" s="146" t="s">
        <v>993</v>
      </c>
      <c r="P546" s="146" t="s">
        <v>312</v>
      </c>
      <c r="Q546" s="210" t="s">
        <v>980</v>
      </c>
      <c r="R546" s="146" t="s">
        <v>968</v>
      </c>
      <c r="S546" s="218" t="s">
        <v>969</v>
      </c>
      <c r="T546" s="199" t="s">
        <v>983</v>
      </c>
      <c r="U546" s="199" t="s">
        <v>852</v>
      </c>
      <c r="V546" s="199" t="s">
        <v>553</v>
      </c>
      <c r="W546" s="149" t="s">
        <v>893</v>
      </c>
      <c r="X546" s="697"/>
    </row>
    <row r="547" spans="1:24" s="669" customFormat="1" ht="119.25" customHeight="1">
      <c r="A547" s="667"/>
      <c r="B547" s="516"/>
      <c r="C547" s="525">
        <v>14</v>
      </c>
      <c r="D547" s="120" t="s">
        <v>1499</v>
      </c>
      <c r="E547" s="1165">
        <v>40000</v>
      </c>
      <c r="F547" s="227">
        <v>0</v>
      </c>
      <c r="G547" s="227">
        <v>0</v>
      </c>
      <c r="H547" s="227">
        <v>0</v>
      </c>
      <c r="I547" s="227">
        <v>0</v>
      </c>
      <c r="J547" s="111">
        <v>40000</v>
      </c>
      <c r="K547" s="226">
        <v>0</v>
      </c>
      <c r="L547" s="226">
        <v>40</v>
      </c>
      <c r="M547" s="226">
        <v>0</v>
      </c>
      <c r="N547" s="226">
        <v>40</v>
      </c>
      <c r="O547" s="385" t="s">
        <v>308</v>
      </c>
      <c r="P547" s="385" t="s">
        <v>299</v>
      </c>
      <c r="Q547" s="246">
        <v>22129</v>
      </c>
      <c r="R547" s="146" t="s">
        <v>1500</v>
      </c>
      <c r="S547" s="189" t="s">
        <v>1481</v>
      </c>
      <c r="T547" s="191">
        <v>5</v>
      </c>
      <c r="U547" s="191">
        <v>5.4</v>
      </c>
      <c r="V547" s="191" t="s">
        <v>553</v>
      </c>
      <c r="W547" s="146" t="s">
        <v>1373</v>
      </c>
      <c r="X547" s="668"/>
    </row>
    <row r="548" spans="1:24" s="669" customFormat="1" ht="119.25" customHeight="1">
      <c r="A548" s="667"/>
      <c r="B548" s="516"/>
      <c r="C548" s="525">
        <v>15</v>
      </c>
      <c r="D548" s="117" t="s">
        <v>1693</v>
      </c>
      <c r="E548" s="227">
        <v>0</v>
      </c>
      <c r="F548" s="245">
        <v>70000</v>
      </c>
      <c r="G548" s="227">
        <v>0</v>
      </c>
      <c r="H548" s="227">
        <v>0</v>
      </c>
      <c r="I548" s="227">
        <v>0</v>
      </c>
      <c r="J548" s="338">
        <f>SUM(E548:I548)</f>
        <v>70000</v>
      </c>
      <c r="K548" s="227"/>
      <c r="L548" s="227">
        <v>25</v>
      </c>
      <c r="M548" s="227"/>
      <c r="N548" s="227">
        <v>25</v>
      </c>
      <c r="O548" s="284" t="s">
        <v>308</v>
      </c>
      <c r="P548" s="284" t="s">
        <v>299</v>
      </c>
      <c r="Q548" s="207">
        <v>21885</v>
      </c>
      <c r="R548" s="146" t="s">
        <v>1637</v>
      </c>
      <c r="S548" s="189" t="s">
        <v>1677</v>
      </c>
      <c r="T548" s="210">
        <v>5</v>
      </c>
      <c r="U548" s="210">
        <v>5.4</v>
      </c>
      <c r="V548" s="210" t="s">
        <v>553</v>
      </c>
      <c r="W548" s="146" t="s">
        <v>3050</v>
      </c>
      <c r="X548" s="668"/>
    </row>
    <row r="549" spans="1:24" s="660" customFormat="1" ht="119.25" customHeight="1">
      <c r="A549" s="280"/>
      <c r="B549" s="516"/>
      <c r="C549" s="525">
        <v>16</v>
      </c>
      <c r="D549" s="594" t="s">
        <v>1997</v>
      </c>
      <c r="E549" s="243">
        <v>40000</v>
      </c>
      <c r="F549" s="227">
        <v>0</v>
      </c>
      <c r="G549" s="227">
        <v>0</v>
      </c>
      <c r="H549" s="227">
        <v>0</v>
      </c>
      <c r="I549" s="227">
        <v>0</v>
      </c>
      <c r="J549" s="1245">
        <v>40000</v>
      </c>
      <c r="K549" s="873"/>
      <c r="L549" s="873">
        <v>50</v>
      </c>
      <c r="M549" s="873"/>
      <c r="N549" s="873">
        <v>50</v>
      </c>
      <c r="O549" s="284" t="s">
        <v>308</v>
      </c>
      <c r="P549" s="284" t="s">
        <v>299</v>
      </c>
      <c r="Q549" s="244">
        <v>21976</v>
      </c>
      <c r="R549" s="181" t="s">
        <v>1998</v>
      </c>
      <c r="S549" s="175" t="s">
        <v>1999</v>
      </c>
      <c r="T549" s="241">
        <v>5</v>
      </c>
      <c r="U549" s="241">
        <v>5.4</v>
      </c>
      <c r="V549" s="241" t="s">
        <v>553</v>
      </c>
      <c r="W549" s="181" t="s">
        <v>1877</v>
      </c>
      <c r="X549" s="425"/>
    </row>
    <row r="550" spans="1:24" s="669" customFormat="1" ht="119.25" customHeight="1">
      <c r="A550" s="667"/>
      <c r="B550" s="516"/>
      <c r="C550" s="525">
        <v>17</v>
      </c>
      <c r="D550" s="599" t="s">
        <v>2000</v>
      </c>
      <c r="E550" s="243">
        <v>35000</v>
      </c>
      <c r="F550" s="227">
        <v>0</v>
      </c>
      <c r="G550" s="227">
        <v>0</v>
      </c>
      <c r="H550" s="227">
        <v>0</v>
      </c>
      <c r="I550" s="227">
        <v>0</v>
      </c>
      <c r="J550" s="1245">
        <v>35000</v>
      </c>
      <c r="K550" s="226">
        <v>0</v>
      </c>
      <c r="L550" s="226">
        <v>40</v>
      </c>
      <c r="M550" s="226">
        <v>0</v>
      </c>
      <c r="N550" s="226">
        <v>40</v>
      </c>
      <c r="O550" s="284" t="s">
        <v>308</v>
      </c>
      <c r="P550" s="284" t="s">
        <v>299</v>
      </c>
      <c r="Q550" s="246">
        <v>21947</v>
      </c>
      <c r="R550" s="146" t="s">
        <v>2001</v>
      </c>
      <c r="S550" s="189">
        <v>892905827</v>
      </c>
      <c r="T550" s="191">
        <v>5</v>
      </c>
      <c r="U550" s="191">
        <v>5.4</v>
      </c>
      <c r="V550" s="191" t="s">
        <v>553</v>
      </c>
      <c r="W550" s="181" t="s">
        <v>1877</v>
      </c>
      <c r="X550" s="668"/>
    </row>
    <row r="551" spans="1:24" s="660" customFormat="1" ht="119.25" customHeight="1">
      <c r="A551" s="280"/>
      <c r="B551" s="516"/>
      <c r="C551" s="525">
        <v>18</v>
      </c>
      <c r="D551" s="263" t="s">
        <v>2002</v>
      </c>
      <c r="E551" s="293">
        <v>100000</v>
      </c>
      <c r="F551" s="227">
        <v>0</v>
      </c>
      <c r="G551" s="227">
        <v>0</v>
      </c>
      <c r="H551" s="227">
        <v>0</v>
      </c>
      <c r="I551" s="227">
        <v>0</v>
      </c>
      <c r="J551" s="1245">
        <v>100000</v>
      </c>
      <c r="K551" s="1064">
        <v>0</v>
      </c>
      <c r="L551" s="1064">
        <v>45</v>
      </c>
      <c r="M551" s="1064">
        <v>0</v>
      </c>
      <c r="N551" s="1064">
        <v>45</v>
      </c>
      <c r="O551" s="284" t="s">
        <v>308</v>
      </c>
      <c r="P551" s="284" t="s">
        <v>299</v>
      </c>
      <c r="Q551" s="244">
        <v>21947</v>
      </c>
      <c r="R551" s="181" t="s">
        <v>2003</v>
      </c>
      <c r="S551" s="175" t="s">
        <v>2004</v>
      </c>
      <c r="T551" s="241">
        <v>5</v>
      </c>
      <c r="U551" s="241">
        <v>5.4</v>
      </c>
      <c r="V551" s="241" t="s">
        <v>553</v>
      </c>
      <c r="W551" s="181" t="s">
        <v>1877</v>
      </c>
      <c r="X551" s="425"/>
    </row>
    <row r="552" spans="1:24" s="669" customFormat="1" ht="114" customHeight="1">
      <c r="A552" s="667"/>
      <c r="B552" s="516"/>
      <c r="C552" s="525">
        <v>19</v>
      </c>
      <c r="D552" s="528" t="s">
        <v>2206</v>
      </c>
      <c r="E552" s="245">
        <v>60000</v>
      </c>
      <c r="F552" s="227">
        <v>0</v>
      </c>
      <c r="G552" s="227">
        <v>0</v>
      </c>
      <c r="H552" s="227">
        <v>0</v>
      </c>
      <c r="I552" s="227">
        <v>0</v>
      </c>
      <c r="J552" s="1036">
        <v>60000</v>
      </c>
      <c r="K552" s="226">
        <v>0</v>
      </c>
      <c r="L552" s="226">
        <v>100</v>
      </c>
      <c r="M552" s="226">
        <v>0</v>
      </c>
      <c r="N552" s="227">
        <v>100</v>
      </c>
      <c r="O552" s="386" t="s">
        <v>308</v>
      </c>
      <c r="P552" s="384" t="s">
        <v>299</v>
      </c>
      <c r="Q552" s="207">
        <v>22160</v>
      </c>
      <c r="R552" s="384" t="s">
        <v>2207</v>
      </c>
      <c r="S552" s="701" t="s">
        <v>2208</v>
      </c>
      <c r="T552" s="269">
        <v>5</v>
      </c>
      <c r="U552" s="269">
        <v>5.4</v>
      </c>
      <c r="V552" s="269" t="s">
        <v>553</v>
      </c>
      <c r="W552" s="146" t="s">
        <v>2934</v>
      </c>
      <c r="X552" s="668"/>
    </row>
    <row r="553" spans="1:24" s="660" customFormat="1" ht="114" customHeight="1">
      <c r="A553" s="280"/>
      <c r="B553" s="516"/>
      <c r="C553" s="525">
        <v>20</v>
      </c>
      <c r="D553" s="528" t="s">
        <v>2209</v>
      </c>
      <c r="E553" s="245">
        <v>67000</v>
      </c>
      <c r="F553" s="227">
        <v>0</v>
      </c>
      <c r="G553" s="227">
        <v>0</v>
      </c>
      <c r="H553" s="227">
        <v>0</v>
      </c>
      <c r="I553" s="227">
        <v>0</v>
      </c>
      <c r="J553" s="1036">
        <v>67000</v>
      </c>
      <c r="K553" s="226">
        <v>0</v>
      </c>
      <c r="L553" s="226">
        <v>40</v>
      </c>
      <c r="M553" s="226">
        <v>0</v>
      </c>
      <c r="N553" s="227">
        <v>40</v>
      </c>
      <c r="O553" s="146" t="s">
        <v>308</v>
      </c>
      <c r="P553" s="146" t="s">
        <v>299</v>
      </c>
      <c r="Q553" s="207">
        <v>21885</v>
      </c>
      <c r="R553" s="146" t="s">
        <v>2162</v>
      </c>
      <c r="S553" s="150" t="s">
        <v>2163</v>
      </c>
      <c r="T553" s="269">
        <v>5</v>
      </c>
      <c r="U553" s="269">
        <v>5.4</v>
      </c>
      <c r="V553" s="269" t="s">
        <v>553</v>
      </c>
      <c r="W553" s="146" t="s">
        <v>2934</v>
      </c>
      <c r="X553" s="425"/>
    </row>
    <row r="554" spans="1:24" s="669" customFormat="1" ht="114" customHeight="1">
      <c r="A554" s="667"/>
      <c r="B554" s="516"/>
      <c r="C554" s="525">
        <v>21</v>
      </c>
      <c r="D554" s="291" t="s">
        <v>1499</v>
      </c>
      <c r="E554" s="227">
        <v>0</v>
      </c>
      <c r="F554" s="338">
        <v>100000</v>
      </c>
      <c r="G554" s="227">
        <v>0</v>
      </c>
      <c r="H554" s="227">
        <v>0</v>
      </c>
      <c r="I554" s="227">
        <v>0</v>
      </c>
      <c r="J554" s="1036">
        <v>100000</v>
      </c>
      <c r="K554" s="226">
        <v>0</v>
      </c>
      <c r="L554" s="227">
        <v>50</v>
      </c>
      <c r="M554" s="226">
        <v>0</v>
      </c>
      <c r="N554" s="227">
        <v>50</v>
      </c>
      <c r="O554" s="1317" t="s">
        <v>308</v>
      </c>
      <c r="P554" s="390" t="s">
        <v>299</v>
      </c>
      <c r="Q554" s="207">
        <v>22007</v>
      </c>
      <c r="R554" s="146" t="s">
        <v>2157</v>
      </c>
      <c r="S554" s="218" t="s">
        <v>2158</v>
      </c>
      <c r="T554" s="271">
        <v>5</v>
      </c>
      <c r="U554" s="271">
        <v>5.4</v>
      </c>
      <c r="V554" s="294" t="s">
        <v>553</v>
      </c>
      <c r="W554" s="146" t="s">
        <v>2934</v>
      </c>
      <c r="X554" s="668"/>
    </row>
    <row r="555" spans="1:24" s="660" customFormat="1" ht="119.25" customHeight="1">
      <c r="A555" s="280"/>
      <c r="B555" s="516"/>
      <c r="C555" s="525">
        <v>22</v>
      </c>
      <c r="D555" s="333" t="s">
        <v>2304</v>
      </c>
      <c r="E555" s="227">
        <v>0</v>
      </c>
      <c r="F555" s="1138">
        <v>40000</v>
      </c>
      <c r="G555" s="227">
        <v>0</v>
      </c>
      <c r="H555" s="227">
        <v>0</v>
      </c>
      <c r="I555" s="227">
        <v>0</v>
      </c>
      <c r="J555" s="338">
        <f>SUM(E555:I555)</f>
        <v>40000</v>
      </c>
      <c r="K555" s="226">
        <v>0</v>
      </c>
      <c r="L555" s="227">
        <v>30</v>
      </c>
      <c r="M555" s="226">
        <v>0</v>
      </c>
      <c r="N555" s="227">
        <f>K555+L555+M555</f>
        <v>30</v>
      </c>
      <c r="O555" s="1318" t="s">
        <v>308</v>
      </c>
      <c r="P555" s="146" t="s">
        <v>299</v>
      </c>
      <c r="Q555" s="207">
        <v>22037</v>
      </c>
      <c r="R555" s="146" t="s">
        <v>2305</v>
      </c>
      <c r="S555" s="210" t="s">
        <v>2306</v>
      </c>
      <c r="T555" s="210">
        <v>5</v>
      </c>
      <c r="U555" s="210">
        <v>5.4</v>
      </c>
      <c r="V555" s="210" t="s">
        <v>553</v>
      </c>
      <c r="W555" s="146" t="s">
        <v>2297</v>
      </c>
      <c r="X555" s="425"/>
    </row>
    <row r="556" spans="1:24" s="669" customFormat="1" ht="108" customHeight="1">
      <c r="A556" s="667"/>
      <c r="B556" s="516"/>
      <c r="C556" s="525">
        <v>23</v>
      </c>
      <c r="D556" s="594" t="s">
        <v>2357</v>
      </c>
      <c r="E556" s="243">
        <v>20300</v>
      </c>
      <c r="F556" s="227">
        <v>0</v>
      </c>
      <c r="G556" s="227">
        <v>0</v>
      </c>
      <c r="H556" s="227">
        <v>0</v>
      </c>
      <c r="I556" s="227">
        <v>0</v>
      </c>
      <c r="J556" s="338">
        <f>SUM(E556:I556)</f>
        <v>20300</v>
      </c>
      <c r="K556" s="226">
        <v>0</v>
      </c>
      <c r="L556" s="227">
        <v>90</v>
      </c>
      <c r="M556" s="226">
        <v>0</v>
      </c>
      <c r="N556" s="227">
        <v>90</v>
      </c>
      <c r="O556" s="146" t="s">
        <v>2348</v>
      </c>
      <c r="P556" s="146" t="s">
        <v>2349</v>
      </c>
      <c r="Q556" s="207">
        <v>241183</v>
      </c>
      <c r="R556" s="146" t="s">
        <v>2353</v>
      </c>
      <c r="S556" s="218" t="s">
        <v>2354</v>
      </c>
      <c r="T556" s="210">
        <v>5</v>
      </c>
      <c r="U556" s="210">
        <v>5.4</v>
      </c>
      <c r="V556" s="210" t="s">
        <v>553</v>
      </c>
      <c r="W556" s="146" t="s">
        <v>2351</v>
      </c>
      <c r="X556" s="668"/>
    </row>
    <row r="557" spans="1:24" s="660" customFormat="1" ht="108" customHeight="1">
      <c r="A557" s="280"/>
      <c r="B557" s="516"/>
      <c r="C557" s="525">
        <v>24</v>
      </c>
      <c r="D557" s="117" t="s">
        <v>2395</v>
      </c>
      <c r="E557" s="227">
        <v>0</v>
      </c>
      <c r="F557" s="245">
        <v>50000</v>
      </c>
      <c r="G557" s="227">
        <v>0</v>
      </c>
      <c r="H557" s="227">
        <v>0</v>
      </c>
      <c r="I557" s="227">
        <v>0</v>
      </c>
      <c r="J557" s="1131">
        <v>50000</v>
      </c>
      <c r="K557" s="226">
        <v>0</v>
      </c>
      <c r="L557" s="227">
        <v>69</v>
      </c>
      <c r="M557" s="227">
        <v>1</v>
      </c>
      <c r="N557" s="227">
        <v>70</v>
      </c>
      <c r="O557" s="146" t="s">
        <v>2348</v>
      </c>
      <c r="P557" s="146" t="s">
        <v>2349</v>
      </c>
      <c r="Q557" s="207">
        <v>22068</v>
      </c>
      <c r="R557" s="146" t="s">
        <v>2396</v>
      </c>
      <c r="S557" s="218" t="s">
        <v>2389</v>
      </c>
      <c r="T557" s="210">
        <v>5</v>
      </c>
      <c r="U557" s="210">
        <v>5.4</v>
      </c>
      <c r="V557" s="210" t="s">
        <v>553</v>
      </c>
      <c r="W557" s="262" t="s">
        <v>2390</v>
      </c>
      <c r="X557" s="425"/>
    </row>
    <row r="558" spans="1:24" s="660" customFormat="1" ht="110.25" customHeight="1">
      <c r="A558" s="280"/>
      <c r="B558" s="516"/>
      <c r="C558" s="525">
        <v>25</v>
      </c>
      <c r="D558" s="145" t="s">
        <v>2399</v>
      </c>
      <c r="E558" s="243">
        <v>100000</v>
      </c>
      <c r="F558" s="227">
        <v>0</v>
      </c>
      <c r="G558" s="227">
        <v>0</v>
      </c>
      <c r="H558" s="227">
        <v>0</v>
      </c>
      <c r="I558" s="227">
        <v>0</v>
      </c>
      <c r="J558" s="1131">
        <v>100000</v>
      </c>
      <c r="K558" s="226">
        <v>0</v>
      </c>
      <c r="L558" s="227">
        <v>15</v>
      </c>
      <c r="M558" s="227">
        <v>48</v>
      </c>
      <c r="N558" s="227">
        <v>63</v>
      </c>
      <c r="O558" s="146" t="s">
        <v>308</v>
      </c>
      <c r="P558" s="146" t="s">
        <v>299</v>
      </c>
      <c r="Q558" s="207">
        <v>21976</v>
      </c>
      <c r="R558" s="146" t="s">
        <v>2396</v>
      </c>
      <c r="S558" s="218" t="s">
        <v>2389</v>
      </c>
      <c r="T558" s="210">
        <v>5</v>
      </c>
      <c r="U558" s="210">
        <v>5.4</v>
      </c>
      <c r="V558" s="210" t="s">
        <v>553</v>
      </c>
      <c r="W558" s="262" t="s">
        <v>2390</v>
      </c>
      <c r="X558" s="425"/>
    </row>
    <row r="559" spans="1:24" s="669" customFormat="1" ht="110.25" customHeight="1">
      <c r="A559" s="1071"/>
      <c r="B559" s="708"/>
      <c r="C559" s="1072">
        <v>26</v>
      </c>
      <c r="D559" s="1073" t="s">
        <v>2404</v>
      </c>
      <c r="E559" s="1134">
        <v>0</v>
      </c>
      <c r="F559" s="1297">
        <v>100000</v>
      </c>
      <c r="G559" s="1134">
        <v>0</v>
      </c>
      <c r="H559" s="1134">
        <v>0</v>
      </c>
      <c r="I559" s="1134">
        <v>0</v>
      </c>
      <c r="J559" s="1074">
        <f>SUM(E559:I559)</f>
        <v>100000</v>
      </c>
      <c r="K559" s="1352">
        <v>0</v>
      </c>
      <c r="L559" s="1352">
        <v>60</v>
      </c>
      <c r="M559" s="1352">
        <v>1</v>
      </c>
      <c r="N559" s="1352">
        <v>61</v>
      </c>
      <c r="O559" s="390" t="s">
        <v>308</v>
      </c>
      <c r="P559" s="390" t="s">
        <v>299</v>
      </c>
      <c r="Q559" s="1075">
        <v>241214</v>
      </c>
      <c r="R559" s="390" t="s">
        <v>2405</v>
      </c>
      <c r="S559" s="374" t="s">
        <v>2406</v>
      </c>
      <c r="T559" s="361">
        <v>5</v>
      </c>
      <c r="U559" s="361">
        <v>5.4</v>
      </c>
      <c r="V559" s="361" t="s">
        <v>553</v>
      </c>
      <c r="W559" s="390" t="s">
        <v>2405</v>
      </c>
      <c r="X559" s="668"/>
    </row>
    <row r="560" spans="1:24" s="349" customFormat="1" ht="110.25" customHeight="1">
      <c r="A560" s="280"/>
      <c r="B560" s="516"/>
      <c r="C560" s="525">
        <v>27</v>
      </c>
      <c r="D560" s="120" t="s">
        <v>2495</v>
      </c>
      <c r="E560" s="227">
        <v>0</v>
      </c>
      <c r="F560" s="1165">
        <v>30000</v>
      </c>
      <c r="G560" s="227">
        <v>0</v>
      </c>
      <c r="H560" s="227">
        <v>0</v>
      </c>
      <c r="I560" s="227">
        <v>0</v>
      </c>
      <c r="J560" s="1044">
        <f>SUM(E560:I560)</f>
        <v>30000</v>
      </c>
      <c r="K560" s="226">
        <v>0</v>
      </c>
      <c r="L560" s="989">
        <v>17</v>
      </c>
      <c r="M560" s="226">
        <v>0</v>
      </c>
      <c r="N560" s="989">
        <v>17</v>
      </c>
      <c r="O560" s="146" t="s">
        <v>2348</v>
      </c>
      <c r="P560" s="146" t="s">
        <v>2349</v>
      </c>
      <c r="Q560" s="429">
        <v>21976</v>
      </c>
      <c r="R560" s="436" t="s">
        <v>2730</v>
      </c>
      <c r="S560" s="262" t="s">
        <v>2731</v>
      </c>
      <c r="T560" s="210">
        <v>5</v>
      </c>
      <c r="U560" s="210">
        <v>5.4</v>
      </c>
      <c r="V560" s="210" t="s">
        <v>553</v>
      </c>
      <c r="W560" s="146" t="s">
        <v>2496</v>
      </c>
      <c r="X560" s="348"/>
    </row>
    <row r="561" spans="1:26" s="349" customFormat="1" ht="110.25" customHeight="1">
      <c r="A561" s="280"/>
      <c r="B561" s="516"/>
      <c r="C561" s="562">
        <v>28</v>
      </c>
      <c r="D561" s="205" t="s">
        <v>314</v>
      </c>
      <c r="E561" s="245">
        <v>100000</v>
      </c>
      <c r="F561" s="1213" t="s">
        <v>150</v>
      </c>
      <c r="G561" s="1213" t="s">
        <v>150</v>
      </c>
      <c r="H561" s="1213" t="s">
        <v>150</v>
      </c>
      <c r="I561" s="1213" t="s">
        <v>150</v>
      </c>
      <c r="J561" s="1131">
        <f>SUM(E561:I561)</f>
        <v>100000</v>
      </c>
      <c r="K561" s="227" t="s">
        <v>150</v>
      </c>
      <c r="L561" s="227">
        <v>35</v>
      </c>
      <c r="M561" s="227" t="s">
        <v>150</v>
      </c>
      <c r="N561" s="227">
        <v>35</v>
      </c>
      <c r="O561" s="146" t="s">
        <v>308</v>
      </c>
      <c r="P561" s="146" t="s">
        <v>299</v>
      </c>
      <c r="Q561" s="207">
        <v>22007</v>
      </c>
      <c r="R561" s="146" t="s">
        <v>295</v>
      </c>
      <c r="S561" s="210" t="s">
        <v>296</v>
      </c>
      <c r="T561" s="231">
        <v>5</v>
      </c>
      <c r="U561" s="231">
        <v>5.4</v>
      </c>
      <c r="V561" s="231" t="s">
        <v>553</v>
      </c>
      <c r="W561" s="262" t="s">
        <v>153</v>
      </c>
      <c r="X561" s="1470">
        <v>5</v>
      </c>
      <c r="Y561" s="1470">
        <v>5.4</v>
      </c>
      <c r="Z561" s="1470" t="s">
        <v>553</v>
      </c>
    </row>
    <row r="562" spans="1:26" s="349" customFormat="1" ht="21" customHeight="1">
      <c r="A562" s="1078" t="s">
        <v>1146</v>
      </c>
      <c r="B562" s="282"/>
      <c r="C562" s="622"/>
      <c r="D562" s="318" t="s">
        <v>2771</v>
      </c>
      <c r="E562" s="1215">
        <f>SUM(E563,E564,E565,E566:E568)</f>
        <v>35599500</v>
      </c>
      <c r="F562" s="1215">
        <f t="shared" ref="F562:J562" si="36">SUM(F563,F564,F565,F566:F568)</f>
        <v>83020000</v>
      </c>
      <c r="G562" s="1215">
        <f t="shared" si="36"/>
        <v>10000</v>
      </c>
      <c r="H562" s="1215">
        <f t="shared" si="36"/>
        <v>0</v>
      </c>
      <c r="I562" s="1215">
        <f t="shared" si="36"/>
        <v>0</v>
      </c>
      <c r="J562" s="1215">
        <f t="shared" si="36"/>
        <v>118629500</v>
      </c>
      <c r="K562" s="1348"/>
      <c r="L562" s="1348"/>
      <c r="M562" s="1348"/>
      <c r="N562" s="1348"/>
      <c r="O562" s="304"/>
      <c r="P562" s="304"/>
      <c r="Q562" s="283"/>
      <c r="R562" s="304"/>
      <c r="S562" s="455"/>
      <c r="T562" s="292"/>
      <c r="U562" s="292"/>
      <c r="V562" s="292"/>
      <c r="W562" s="417"/>
      <c r="X562" s="348"/>
    </row>
    <row r="563" spans="1:26" s="349" customFormat="1" ht="125.25" customHeight="1">
      <c r="A563" s="280"/>
      <c r="B563" s="516"/>
      <c r="C563" s="526">
        <v>1</v>
      </c>
      <c r="D563" s="263" t="s">
        <v>2400</v>
      </c>
      <c r="E563" s="243">
        <v>79500</v>
      </c>
      <c r="F563" s="227">
        <v>0</v>
      </c>
      <c r="G563" s="227">
        <v>0</v>
      </c>
      <c r="H563" s="227">
        <v>0</v>
      </c>
      <c r="I563" s="227">
        <v>0</v>
      </c>
      <c r="J563" s="1131">
        <f>SUM(E563:I563)</f>
        <v>79500</v>
      </c>
      <c r="K563" s="227" t="s">
        <v>150</v>
      </c>
      <c r="L563" s="227">
        <v>15</v>
      </c>
      <c r="M563" s="227" t="s">
        <v>150</v>
      </c>
      <c r="N563" s="227">
        <f>SUM(K563:M563)</f>
        <v>15</v>
      </c>
      <c r="O563" s="146" t="s">
        <v>308</v>
      </c>
      <c r="P563" s="146" t="s">
        <v>299</v>
      </c>
      <c r="Q563" s="207">
        <v>22160</v>
      </c>
      <c r="R563" s="146" t="s">
        <v>2401</v>
      </c>
      <c r="S563" s="218" t="s">
        <v>2389</v>
      </c>
      <c r="T563" s="210">
        <v>5</v>
      </c>
      <c r="U563" s="210">
        <v>5.5</v>
      </c>
      <c r="V563" s="210" t="s">
        <v>1146</v>
      </c>
      <c r="W563" s="262" t="s">
        <v>2390</v>
      </c>
      <c r="X563" s="348"/>
    </row>
    <row r="564" spans="1:26" s="349" customFormat="1" ht="125.25" customHeight="1">
      <c r="A564" s="280"/>
      <c r="B564" s="516"/>
      <c r="C564" s="525">
        <v>2</v>
      </c>
      <c r="D564" s="113" t="s">
        <v>1143</v>
      </c>
      <c r="E564" s="245">
        <v>20000</v>
      </c>
      <c r="F564" s="227">
        <v>0</v>
      </c>
      <c r="G564" s="227">
        <v>0</v>
      </c>
      <c r="H564" s="227">
        <v>0</v>
      </c>
      <c r="I564" s="227">
        <v>0</v>
      </c>
      <c r="J564" s="281">
        <f>SUM(E564:I564)</f>
        <v>20000</v>
      </c>
      <c r="K564" s="1036">
        <v>20</v>
      </c>
      <c r="L564" s="1036">
        <v>20</v>
      </c>
      <c r="M564" s="227" t="s">
        <v>150</v>
      </c>
      <c r="N564" s="1036">
        <f>SUM(K564:M564)</f>
        <v>40</v>
      </c>
      <c r="O564" s="146" t="s">
        <v>308</v>
      </c>
      <c r="P564" s="146" t="s">
        <v>299</v>
      </c>
      <c r="Q564" s="233">
        <v>21976</v>
      </c>
      <c r="R564" s="149" t="s">
        <v>1144</v>
      </c>
      <c r="S564" s="150" t="s">
        <v>1145</v>
      </c>
      <c r="T564" s="231">
        <v>5</v>
      </c>
      <c r="U564" s="231">
        <v>5.5</v>
      </c>
      <c r="V564" s="231" t="s">
        <v>1146</v>
      </c>
      <c r="W564" s="362" t="s">
        <v>1024</v>
      </c>
      <c r="X564" s="348"/>
    </row>
    <row r="565" spans="1:26" s="739" customFormat="1" ht="125.25" customHeight="1">
      <c r="A565" s="737"/>
      <c r="B565" s="738"/>
      <c r="C565" s="529">
        <v>3</v>
      </c>
      <c r="D565" s="128" t="s">
        <v>2247</v>
      </c>
      <c r="E565" s="227">
        <v>0</v>
      </c>
      <c r="F565" s="227">
        <v>0</v>
      </c>
      <c r="G565" s="1036">
        <v>10000</v>
      </c>
      <c r="H565" s="227">
        <v>0</v>
      </c>
      <c r="I565" s="227">
        <v>0</v>
      </c>
      <c r="J565" s="338">
        <v>10000</v>
      </c>
      <c r="K565" s="1036">
        <v>120</v>
      </c>
      <c r="L565" s="1036">
        <v>60</v>
      </c>
      <c r="M565" s="227" t="s">
        <v>150</v>
      </c>
      <c r="N565" s="1036">
        <v>180</v>
      </c>
      <c r="O565" s="146" t="s">
        <v>308</v>
      </c>
      <c r="P565" s="146" t="s">
        <v>299</v>
      </c>
      <c r="Q565" s="233">
        <v>22037</v>
      </c>
      <c r="R565" s="149" t="s">
        <v>2248</v>
      </c>
      <c r="S565" s="305" t="s">
        <v>2249</v>
      </c>
      <c r="T565" s="210">
        <v>5</v>
      </c>
      <c r="U565" s="210">
        <v>5.5</v>
      </c>
      <c r="V565" s="210" t="s">
        <v>1146</v>
      </c>
      <c r="W565" s="146" t="s">
        <v>2933</v>
      </c>
      <c r="X565" s="747">
        <v>5</v>
      </c>
      <c r="Y565" s="747">
        <v>5.5</v>
      </c>
      <c r="Z565" s="747" t="s">
        <v>1146</v>
      </c>
    </row>
    <row r="566" spans="1:26" s="739" customFormat="1" ht="125.25" customHeight="1">
      <c r="A566" s="737"/>
      <c r="B566" s="738"/>
      <c r="C566" s="639">
        <v>4</v>
      </c>
      <c r="D566" s="333" t="s">
        <v>2482</v>
      </c>
      <c r="E566" s="227">
        <v>0</v>
      </c>
      <c r="F566" s="1298">
        <v>20000</v>
      </c>
      <c r="G566" s="227">
        <v>0</v>
      </c>
      <c r="H566" s="227">
        <v>0</v>
      </c>
      <c r="I566" s="227">
        <v>0</v>
      </c>
      <c r="J566" s="1299">
        <f>SUM(E566:I566)</f>
        <v>20000</v>
      </c>
      <c r="K566" s="1339"/>
      <c r="L566" s="1339">
        <v>30</v>
      </c>
      <c r="M566" s="227" t="s">
        <v>150</v>
      </c>
      <c r="N566" s="1339">
        <v>30</v>
      </c>
      <c r="O566" s="387" t="s">
        <v>308</v>
      </c>
      <c r="P566" s="775" t="s">
        <v>299</v>
      </c>
      <c r="Q566" s="431">
        <v>21947</v>
      </c>
      <c r="R566" s="387" t="s">
        <v>2483</v>
      </c>
      <c r="S566" s="164" t="s">
        <v>2484</v>
      </c>
      <c r="T566" s="210">
        <v>5</v>
      </c>
      <c r="U566" s="210">
        <v>5.5</v>
      </c>
      <c r="V566" s="210" t="s">
        <v>1146</v>
      </c>
      <c r="W566" s="433" t="s">
        <v>2485</v>
      </c>
      <c r="X566" s="747">
        <v>5</v>
      </c>
      <c r="Y566" s="747">
        <v>5.5</v>
      </c>
      <c r="Z566" s="747" t="s">
        <v>1146</v>
      </c>
    </row>
    <row r="567" spans="1:26" s="660" customFormat="1" ht="46.5">
      <c r="A567" s="280"/>
      <c r="B567" s="516"/>
      <c r="C567" s="602"/>
      <c r="D567" s="1825" t="s">
        <v>3173</v>
      </c>
      <c r="E567" s="243">
        <v>35500000</v>
      </c>
      <c r="F567" s="227">
        <v>60000000</v>
      </c>
      <c r="G567" s="227">
        <v>0</v>
      </c>
      <c r="H567" s="227">
        <v>0</v>
      </c>
      <c r="I567" s="227">
        <v>0</v>
      </c>
      <c r="J567" s="338">
        <f>SUM(E567:I567)</f>
        <v>95500000</v>
      </c>
      <c r="K567" s="227">
        <v>0</v>
      </c>
      <c r="L567" s="227">
        <v>0</v>
      </c>
      <c r="M567" s="227">
        <v>0</v>
      </c>
      <c r="N567" s="227">
        <v>0</v>
      </c>
      <c r="O567" s="1826">
        <v>0</v>
      </c>
      <c r="P567" s="1826">
        <v>0</v>
      </c>
      <c r="Q567" s="191" t="s">
        <v>2940</v>
      </c>
      <c r="R567" s="1826">
        <v>0</v>
      </c>
      <c r="S567" s="395">
        <v>0</v>
      </c>
      <c r="T567" s="395">
        <v>0</v>
      </c>
      <c r="U567" s="395">
        <v>0</v>
      </c>
      <c r="V567" s="395">
        <v>0</v>
      </c>
      <c r="W567" s="1636" t="s">
        <v>2926</v>
      </c>
      <c r="X567" s="425"/>
    </row>
    <row r="568" spans="1:26" s="660" customFormat="1" ht="46.5">
      <c r="A568" s="280"/>
      <c r="B568" s="516"/>
      <c r="C568" s="602"/>
      <c r="D568" s="1825" t="s">
        <v>3126</v>
      </c>
      <c r="E568" s="243">
        <v>0</v>
      </c>
      <c r="F568" s="227">
        <v>23000000</v>
      </c>
      <c r="G568" s="227">
        <v>0</v>
      </c>
      <c r="H568" s="227">
        <v>0</v>
      </c>
      <c r="I568" s="227">
        <v>0</v>
      </c>
      <c r="J568" s="338">
        <f>SUM(E568:I568)</f>
        <v>23000000</v>
      </c>
      <c r="K568" s="227">
        <v>0</v>
      </c>
      <c r="L568" s="227">
        <v>0</v>
      </c>
      <c r="M568" s="227">
        <v>0</v>
      </c>
      <c r="N568" s="227">
        <v>0</v>
      </c>
      <c r="O568" s="1826">
        <v>0</v>
      </c>
      <c r="P568" s="1826">
        <v>0</v>
      </c>
      <c r="Q568" s="191" t="s">
        <v>2940</v>
      </c>
      <c r="R568" s="1826">
        <v>0</v>
      </c>
      <c r="S568" s="395">
        <v>0</v>
      </c>
      <c r="T568" s="395">
        <v>0</v>
      </c>
      <c r="U568" s="395">
        <v>0</v>
      </c>
      <c r="V568" s="395">
        <v>0</v>
      </c>
      <c r="W568" s="1636" t="s">
        <v>2926</v>
      </c>
      <c r="X568" s="425"/>
    </row>
    <row r="569" spans="1:26" s="349" customFormat="1">
      <c r="A569" s="1078" t="s">
        <v>731</v>
      </c>
      <c r="B569" s="282"/>
      <c r="C569" s="622"/>
      <c r="D569" s="318" t="s">
        <v>2772</v>
      </c>
      <c r="E569" s="1215">
        <f t="shared" ref="E569:J569" si="37">SUM(E570,E571,E572,E573,E576,E577,E578,E579,E580,E581,E582,E583,E584,E585,E586,E587,E588,E589:E589)</f>
        <v>1005000</v>
      </c>
      <c r="F569" s="1215">
        <f t="shared" si="37"/>
        <v>807000</v>
      </c>
      <c r="G569" s="1215">
        <f t="shared" si="37"/>
        <v>0</v>
      </c>
      <c r="H569" s="1215">
        <f t="shared" si="37"/>
        <v>100000</v>
      </c>
      <c r="I569" s="1215">
        <f t="shared" si="37"/>
        <v>0</v>
      </c>
      <c r="J569" s="1215">
        <f t="shared" si="37"/>
        <v>1912000</v>
      </c>
      <c r="K569" s="1348"/>
      <c r="L569" s="1348"/>
      <c r="M569" s="1348"/>
      <c r="N569" s="1348"/>
      <c r="O569" s="304"/>
      <c r="P569" s="304"/>
      <c r="Q569" s="310"/>
      <c r="R569" s="304"/>
      <c r="S569" s="455"/>
      <c r="T569" s="292"/>
      <c r="U569" s="292"/>
      <c r="V569" s="292"/>
      <c r="W569" s="417"/>
      <c r="X569" s="348"/>
    </row>
    <row r="570" spans="1:26" s="349" customFormat="1" ht="168" customHeight="1">
      <c r="A570" s="280"/>
      <c r="B570" s="516"/>
      <c r="C570" s="562">
        <v>1</v>
      </c>
      <c r="D570" s="110" t="s">
        <v>301</v>
      </c>
      <c r="E570" s="245">
        <v>50000</v>
      </c>
      <c r="F570" s="1213" t="s">
        <v>150</v>
      </c>
      <c r="G570" s="1213" t="s">
        <v>150</v>
      </c>
      <c r="H570" s="1213" t="s">
        <v>150</v>
      </c>
      <c r="I570" s="1213" t="s">
        <v>150</v>
      </c>
      <c r="J570" s="1131">
        <f>SUM(E570:I570)</f>
        <v>50000</v>
      </c>
      <c r="K570" s="227" t="s">
        <v>150</v>
      </c>
      <c r="L570" s="227">
        <v>50</v>
      </c>
      <c r="M570" s="227" t="s">
        <v>150</v>
      </c>
      <c r="N570" s="227">
        <f>SUM(K570:M570)</f>
        <v>50</v>
      </c>
      <c r="O570" s="146" t="s">
        <v>302</v>
      </c>
      <c r="P570" s="146" t="s">
        <v>303</v>
      </c>
      <c r="Q570" s="207">
        <v>22098</v>
      </c>
      <c r="R570" s="146" t="s">
        <v>304</v>
      </c>
      <c r="S570" s="210" t="s">
        <v>305</v>
      </c>
      <c r="T570" s="271">
        <v>5</v>
      </c>
      <c r="U570" s="271">
        <v>5.6</v>
      </c>
      <c r="V570" s="294" t="s">
        <v>731</v>
      </c>
      <c r="W570" s="262" t="s">
        <v>153</v>
      </c>
      <c r="X570" s="348">
        <v>5</v>
      </c>
      <c r="Y570" s="348">
        <v>5.6</v>
      </c>
      <c r="Z570" s="348" t="s">
        <v>731</v>
      </c>
    </row>
    <row r="571" spans="1:26" s="349" customFormat="1" ht="171.75" customHeight="1">
      <c r="A571" s="280"/>
      <c r="B571" s="516"/>
      <c r="C571" s="562">
        <v>2</v>
      </c>
      <c r="D571" s="496" t="s">
        <v>1244</v>
      </c>
      <c r="E571" s="270">
        <v>80000</v>
      </c>
      <c r="F571" s="227">
        <v>0</v>
      </c>
      <c r="G571" s="227">
        <v>0</v>
      </c>
      <c r="H571" s="227">
        <v>0</v>
      </c>
      <c r="I571" s="227">
        <v>0</v>
      </c>
      <c r="J571" s="281">
        <v>80000</v>
      </c>
      <c r="K571" s="227">
        <v>6</v>
      </c>
      <c r="L571" s="227">
        <v>34</v>
      </c>
      <c r="M571" s="227">
        <v>0</v>
      </c>
      <c r="N571" s="1036">
        <v>40</v>
      </c>
      <c r="O571" s="146" t="s">
        <v>931</v>
      </c>
      <c r="P571" s="146" t="s">
        <v>943</v>
      </c>
      <c r="Q571" s="199" t="s">
        <v>1260</v>
      </c>
      <c r="R571" s="146" t="s">
        <v>1245</v>
      </c>
      <c r="S571" s="189" t="s">
        <v>1246</v>
      </c>
      <c r="T571" s="271">
        <v>5</v>
      </c>
      <c r="U571" s="271">
        <v>5.6</v>
      </c>
      <c r="V571" s="294" t="s">
        <v>731</v>
      </c>
      <c r="W571" s="149" t="s">
        <v>1171</v>
      </c>
      <c r="X571" s="983">
        <v>5</v>
      </c>
      <c r="Y571" s="983">
        <v>5.6</v>
      </c>
      <c r="Z571" s="983" t="s">
        <v>731</v>
      </c>
    </row>
    <row r="572" spans="1:26" s="669" customFormat="1" ht="123" customHeight="1">
      <c r="A572" s="667"/>
      <c r="B572" s="516"/>
      <c r="C572" s="526">
        <v>3</v>
      </c>
      <c r="D572" s="117" t="s">
        <v>2213</v>
      </c>
      <c r="E572" s="1054">
        <v>0</v>
      </c>
      <c r="F572" s="270">
        <v>100000</v>
      </c>
      <c r="G572" s="227">
        <v>0</v>
      </c>
      <c r="H572" s="227">
        <v>0</v>
      </c>
      <c r="I572" s="227">
        <v>0</v>
      </c>
      <c r="J572" s="1036">
        <v>100000</v>
      </c>
      <c r="K572" s="226">
        <v>0</v>
      </c>
      <c r="L572" s="227">
        <v>200</v>
      </c>
      <c r="M572" s="227">
        <v>0</v>
      </c>
      <c r="N572" s="227">
        <v>200</v>
      </c>
      <c r="O572" s="107" t="s">
        <v>308</v>
      </c>
      <c r="P572" s="107" t="s">
        <v>299</v>
      </c>
      <c r="Q572" s="207">
        <v>21885</v>
      </c>
      <c r="R572" s="687" t="s">
        <v>2157</v>
      </c>
      <c r="S572" s="949" t="s">
        <v>2158</v>
      </c>
      <c r="T572" s="271">
        <v>5</v>
      </c>
      <c r="U572" s="271">
        <v>5.6</v>
      </c>
      <c r="V572" s="294" t="s">
        <v>731</v>
      </c>
      <c r="W572" s="146" t="s">
        <v>2934</v>
      </c>
      <c r="X572" s="668"/>
    </row>
    <row r="573" spans="1:26" s="660" customFormat="1" ht="46.5">
      <c r="A573" s="465"/>
      <c r="B573" s="590"/>
      <c r="C573" s="546">
        <v>4</v>
      </c>
      <c r="D573" s="547" t="s">
        <v>2214</v>
      </c>
      <c r="E573" s="1141">
        <v>0</v>
      </c>
      <c r="F573" s="308">
        <v>70000</v>
      </c>
      <c r="G573" s="989">
        <v>0</v>
      </c>
      <c r="H573" s="989">
        <v>0</v>
      </c>
      <c r="I573" s="989">
        <v>0</v>
      </c>
      <c r="J573" s="1068">
        <v>70000</v>
      </c>
      <c r="K573" s="989"/>
      <c r="L573" s="989"/>
      <c r="M573" s="989"/>
      <c r="N573" s="989"/>
      <c r="O573" s="436"/>
      <c r="P573" s="436"/>
      <c r="Q573" s="453"/>
      <c r="R573" s="436"/>
      <c r="S573" s="193"/>
      <c r="T573" s="832">
        <v>5</v>
      </c>
      <c r="U573" s="832">
        <v>5.6</v>
      </c>
      <c r="V573" s="841" t="s">
        <v>731</v>
      </c>
      <c r="W573" s="436" t="s">
        <v>2934</v>
      </c>
      <c r="X573" s="425"/>
    </row>
    <row r="574" spans="1:26" s="669" customFormat="1" ht="169.5" customHeight="1">
      <c r="A574" s="794"/>
      <c r="B574" s="786"/>
      <c r="C574" s="576"/>
      <c r="D574" s="1626" t="s">
        <v>2855</v>
      </c>
      <c r="E574" s="1827">
        <v>0</v>
      </c>
      <c r="F574" s="1461">
        <v>50000</v>
      </c>
      <c r="G574" s="1537">
        <v>0</v>
      </c>
      <c r="H574" s="1537">
        <v>0</v>
      </c>
      <c r="I574" s="1537">
        <v>0</v>
      </c>
      <c r="J574" s="1473">
        <f>SUM(E574:I574)</f>
        <v>50000</v>
      </c>
      <c r="K574" s="1405">
        <v>0</v>
      </c>
      <c r="L574" s="1537">
        <v>100</v>
      </c>
      <c r="M574" s="1405">
        <v>0</v>
      </c>
      <c r="N574" s="1537">
        <v>100</v>
      </c>
      <c r="O574" s="788" t="s">
        <v>931</v>
      </c>
      <c r="P574" s="788" t="s">
        <v>943</v>
      </c>
      <c r="Q574" s="1563">
        <v>22037</v>
      </c>
      <c r="R574" s="788" t="s">
        <v>2157</v>
      </c>
      <c r="S574" s="779" t="s">
        <v>2158</v>
      </c>
      <c r="T574" s="1792">
        <v>5</v>
      </c>
      <c r="U574" s="1792">
        <v>5.6</v>
      </c>
      <c r="V574" s="1828" t="s">
        <v>731</v>
      </c>
      <c r="W574" s="788" t="s">
        <v>2934</v>
      </c>
      <c r="X574" s="668"/>
    </row>
    <row r="575" spans="1:26" s="669" customFormat="1" ht="169.5" customHeight="1">
      <c r="A575" s="796"/>
      <c r="B575" s="789"/>
      <c r="C575" s="633"/>
      <c r="D575" s="1627" t="s">
        <v>2856</v>
      </c>
      <c r="E575" s="1829">
        <v>0</v>
      </c>
      <c r="F575" s="1466">
        <v>20000</v>
      </c>
      <c r="G575" s="1542">
        <v>0</v>
      </c>
      <c r="H575" s="1542">
        <v>0</v>
      </c>
      <c r="I575" s="1542">
        <v>0</v>
      </c>
      <c r="J575" s="1481">
        <v>20000</v>
      </c>
      <c r="K575" s="1327">
        <v>0</v>
      </c>
      <c r="L575" s="1542">
        <v>50</v>
      </c>
      <c r="M575" s="1327">
        <v>0</v>
      </c>
      <c r="N575" s="1542">
        <v>50</v>
      </c>
      <c r="O575" s="792" t="s">
        <v>931</v>
      </c>
      <c r="P575" s="792" t="s">
        <v>943</v>
      </c>
      <c r="Q575" s="1569">
        <v>22068</v>
      </c>
      <c r="R575" s="792" t="s">
        <v>2157</v>
      </c>
      <c r="S575" s="782" t="s">
        <v>2158</v>
      </c>
      <c r="T575" s="1795">
        <v>5</v>
      </c>
      <c r="U575" s="1795">
        <v>5.6</v>
      </c>
      <c r="V575" s="1830" t="s">
        <v>731</v>
      </c>
      <c r="W575" s="792" t="s">
        <v>2934</v>
      </c>
      <c r="X575" s="668"/>
    </row>
    <row r="576" spans="1:26" s="349" customFormat="1" ht="164.25" customHeight="1">
      <c r="A576" s="280"/>
      <c r="B576" s="516"/>
      <c r="C576" s="525">
        <v>5</v>
      </c>
      <c r="D576" s="180" t="s">
        <v>2315</v>
      </c>
      <c r="E576" s="227">
        <v>0</v>
      </c>
      <c r="F576" s="245">
        <v>500000</v>
      </c>
      <c r="G576" s="227">
        <v>0</v>
      </c>
      <c r="H576" s="227">
        <v>0</v>
      </c>
      <c r="I576" s="227">
        <v>0</v>
      </c>
      <c r="J576" s="1131">
        <v>500000</v>
      </c>
      <c r="K576" s="227">
        <v>0</v>
      </c>
      <c r="L576" s="227">
        <v>80</v>
      </c>
      <c r="M576" s="227">
        <v>0</v>
      </c>
      <c r="N576" s="227">
        <v>80</v>
      </c>
      <c r="O576" s="146" t="s">
        <v>942</v>
      </c>
      <c r="P576" s="146" t="s">
        <v>303</v>
      </c>
      <c r="Q576" s="233">
        <v>22068</v>
      </c>
      <c r="R576" s="146" t="s">
        <v>2316</v>
      </c>
      <c r="S576" s="210" t="s">
        <v>2317</v>
      </c>
      <c r="T576" s="271">
        <v>5</v>
      </c>
      <c r="U576" s="271">
        <v>5.6</v>
      </c>
      <c r="V576" s="294" t="s">
        <v>731</v>
      </c>
      <c r="W576" s="262" t="s">
        <v>2314</v>
      </c>
      <c r="X576" s="348">
        <v>5</v>
      </c>
      <c r="Y576" s="348">
        <v>5.6</v>
      </c>
      <c r="Z576" s="348" t="s">
        <v>731</v>
      </c>
    </row>
    <row r="577" spans="1:24" s="349" customFormat="1" ht="164.25" customHeight="1">
      <c r="A577" s="280"/>
      <c r="B577" s="516"/>
      <c r="C577" s="526">
        <v>6</v>
      </c>
      <c r="D577" s="594" t="s">
        <v>729</v>
      </c>
      <c r="E577" s="243">
        <v>35000</v>
      </c>
      <c r="F577" s="873">
        <v>0</v>
      </c>
      <c r="G577" s="227">
        <v>0</v>
      </c>
      <c r="H577" s="227">
        <v>0</v>
      </c>
      <c r="I577" s="227">
        <v>0</v>
      </c>
      <c r="J577" s="1131">
        <f>SUM(E577:I577)</f>
        <v>35000</v>
      </c>
      <c r="K577" s="1131">
        <v>34</v>
      </c>
      <c r="L577" s="1131">
        <v>16</v>
      </c>
      <c r="M577" s="1131">
        <v>450</v>
      </c>
      <c r="N577" s="1131">
        <f>SUM(K577:M577)</f>
        <v>500</v>
      </c>
      <c r="O577" s="146" t="s">
        <v>931</v>
      </c>
      <c r="P577" s="146" t="s">
        <v>943</v>
      </c>
      <c r="Q577" s="236">
        <v>21976</v>
      </c>
      <c r="R577" s="181" t="s">
        <v>730</v>
      </c>
      <c r="S577" s="943" t="s">
        <v>603</v>
      </c>
      <c r="T577" s="943">
        <v>5</v>
      </c>
      <c r="U577" s="943">
        <v>5.6</v>
      </c>
      <c r="V577" s="943" t="s">
        <v>731</v>
      </c>
      <c r="W577" s="783" t="s">
        <v>588</v>
      </c>
      <c r="X577" s="348"/>
    </row>
    <row r="578" spans="1:24" s="669" customFormat="1" ht="158.25" customHeight="1">
      <c r="A578" s="667"/>
      <c r="B578" s="516"/>
      <c r="C578" s="526">
        <v>7</v>
      </c>
      <c r="D578" s="359" t="s">
        <v>2271</v>
      </c>
      <c r="E578" s="1213">
        <v>50000</v>
      </c>
      <c r="F578" s="873">
        <v>0</v>
      </c>
      <c r="G578" s="227">
        <v>0</v>
      </c>
      <c r="H578" s="227">
        <v>0</v>
      </c>
      <c r="I578" s="227">
        <v>0</v>
      </c>
      <c r="J578" s="338">
        <v>50000</v>
      </c>
      <c r="K578" s="227">
        <v>0</v>
      </c>
      <c r="L578" s="227">
        <v>50</v>
      </c>
      <c r="M578" s="227">
        <v>0</v>
      </c>
      <c r="N578" s="227">
        <v>50</v>
      </c>
      <c r="O578" s="146" t="s">
        <v>931</v>
      </c>
      <c r="P578" s="146" t="s">
        <v>943</v>
      </c>
      <c r="Q578" s="207">
        <v>21947</v>
      </c>
      <c r="R578" s="387" t="s">
        <v>2226</v>
      </c>
      <c r="S578" s="432" t="s">
        <v>2227</v>
      </c>
      <c r="T578" s="210">
        <v>5</v>
      </c>
      <c r="U578" s="210">
        <v>5.6</v>
      </c>
      <c r="V578" s="210" t="s">
        <v>731</v>
      </c>
      <c r="W578" s="146" t="s">
        <v>2933</v>
      </c>
      <c r="X578" s="668"/>
    </row>
    <row r="579" spans="1:24" s="349" customFormat="1" ht="132" customHeight="1">
      <c r="A579" s="280"/>
      <c r="B579" s="516"/>
      <c r="C579" s="524">
        <v>8</v>
      </c>
      <c r="D579" s="125" t="s">
        <v>853</v>
      </c>
      <c r="E579" s="227">
        <v>0</v>
      </c>
      <c r="F579" s="245">
        <v>35000</v>
      </c>
      <c r="G579" s="227">
        <v>0</v>
      </c>
      <c r="H579" s="227">
        <v>0</v>
      </c>
      <c r="I579" s="227">
        <v>0</v>
      </c>
      <c r="J579" s="1131">
        <f>SUM(E579:I579)</f>
        <v>35000</v>
      </c>
      <c r="K579" s="1325" t="s">
        <v>150</v>
      </c>
      <c r="L579" s="1325">
        <v>49</v>
      </c>
      <c r="M579" s="1325">
        <v>1</v>
      </c>
      <c r="N579" s="227">
        <v>50</v>
      </c>
      <c r="O579" s="372" t="s">
        <v>308</v>
      </c>
      <c r="P579" s="372" t="s">
        <v>299</v>
      </c>
      <c r="Q579" s="295" t="s">
        <v>854</v>
      </c>
      <c r="R579" s="146" t="s">
        <v>850</v>
      </c>
      <c r="S579" s="210" t="s">
        <v>851</v>
      </c>
      <c r="T579" s="211">
        <v>5</v>
      </c>
      <c r="U579" s="212">
        <v>5.6</v>
      </c>
      <c r="V579" s="213" t="s">
        <v>731</v>
      </c>
      <c r="W579" s="146" t="s">
        <v>774</v>
      </c>
      <c r="X579" s="348"/>
    </row>
    <row r="580" spans="1:24" s="349" customFormat="1" ht="129.94999999999999" customHeight="1">
      <c r="A580" s="280"/>
      <c r="B580" s="516"/>
      <c r="C580" s="526">
        <v>9</v>
      </c>
      <c r="D580" s="555" t="s">
        <v>1147</v>
      </c>
      <c r="E580" s="1132">
        <v>30000</v>
      </c>
      <c r="F580" s="227">
        <v>0</v>
      </c>
      <c r="G580" s="227">
        <v>0</v>
      </c>
      <c r="H580" s="227">
        <v>0</v>
      </c>
      <c r="I580" s="227">
        <v>0</v>
      </c>
      <c r="J580" s="1131">
        <f>SUM(E580:I580)</f>
        <v>30000</v>
      </c>
      <c r="K580" s="227">
        <v>0</v>
      </c>
      <c r="L580" s="1131">
        <v>30</v>
      </c>
      <c r="M580" s="227">
        <v>0</v>
      </c>
      <c r="N580" s="1131">
        <f>SUM(K580:M580)</f>
        <v>30</v>
      </c>
      <c r="O580" s="372" t="s">
        <v>308</v>
      </c>
      <c r="P580" s="372" t="s">
        <v>299</v>
      </c>
      <c r="Q580" s="236">
        <v>22037</v>
      </c>
      <c r="R580" s="181" t="s">
        <v>1043</v>
      </c>
      <c r="S580" s="235" t="s">
        <v>1044</v>
      </c>
      <c r="T580" s="943">
        <v>5</v>
      </c>
      <c r="U580" s="943">
        <v>5.6</v>
      </c>
      <c r="V580" s="943" t="s">
        <v>731</v>
      </c>
      <c r="W580" s="362" t="s">
        <v>1024</v>
      </c>
      <c r="X580" s="348"/>
    </row>
    <row r="581" spans="1:24" s="661" customFormat="1" ht="129.94999999999999" customHeight="1">
      <c r="A581" s="280"/>
      <c r="B581" s="516"/>
      <c r="C581" s="524">
        <v>10</v>
      </c>
      <c r="D581" s="117" t="s">
        <v>1694</v>
      </c>
      <c r="E581" s="230">
        <v>0</v>
      </c>
      <c r="F581" s="245">
        <v>17000</v>
      </c>
      <c r="G581" s="227">
        <v>0</v>
      </c>
      <c r="H581" s="227">
        <v>0</v>
      </c>
      <c r="I581" s="227">
        <v>0</v>
      </c>
      <c r="J581" s="338">
        <f>SUM(E581:I581)</f>
        <v>17000</v>
      </c>
      <c r="K581" s="227">
        <v>0</v>
      </c>
      <c r="L581" s="227">
        <v>30</v>
      </c>
      <c r="M581" s="227">
        <v>0</v>
      </c>
      <c r="N581" s="227">
        <v>30</v>
      </c>
      <c r="O581" s="284" t="s">
        <v>308</v>
      </c>
      <c r="P581" s="284" t="s">
        <v>299</v>
      </c>
      <c r="Q581" s="207">
        <v>21885</v>
      </c>
      <c r="R581" s="146" t="s">
        <v>1695</v>
      </c>
      <c r="S581" s="189" t="s">
        <v>1696</v>
      </c>
      <c r="T581" s="210">
        <v>5</v>
      </c>
      <c r="U581" s="210">
        <v>5.6</v>
      </c>
      <c r="V581" s="210" t="s">
        <v>731</v>
      </c>
      <c r="W581" s="146" t="s">
        <v>3050</v>
      </c>
      <c r="X581" s="697"/>
    </row>
    <row r="582" spans="1:24" s="660" customFormat="1" ht="129.94999999999999" customHeight="1">
      <c r="A582" s="280"/>
      <c r="B582" s="516"/>
      <c r="C582" s="526">
        <v>11</v>
      </c>
      <c r="D582" s="117" t="s">
        <v>1847</v>
      </c>
      <c r="E582" s="230">
        <v>0</v>
      </c>
      <c r="F582" s="245">
        <v>35000</v>
      </c>
      <c r="G582" s="227">
        <v>0</v>
      </c>
      <c r="H582" s="227">
        <v>0</v>
      </c>
      <c r="I582" s="227">
        <v>0</v>
      </c>
      <c r="J582" s="281">
        <f>SUM(E582:I582)</f>
        <v>35000</v>
      </c>
      <c r="K582" s="227">
        <v>0</v>
      </c>
      <c r="L582" s="1036">
        <v>100</v>
      </c>
      <c r="M582" s="227">
        <v>0</v>
      </c>
      <c r="N582" s="1036">
        <f>SUM(K582:M582)</f>
        <v>100</v>
      </c>
      <c r="O582" s="372" t="s">
        <v>308</v>
      </c>
      <c r="P582" s="372" t="s">
        <v>299</v>
      </c>
      <c r="Q582" s="356">
        <v>22098</v>
      </c>
      <c r="R582" s="149" t="s">
        <v>1848</v>
      </c>
      <c r="S582" s="152" t="s">
        <v>1849</v>
      </c>
      <c r="T582" s="152">
        <v>5</v>
      </c>
      <c r="U582" s="152">
        <v>5.6</v>
      </c>
      <c r="V582" s="152" t="s">
        <v>731</v>
      </c>
      <c r="W582" s="149" t="s">
        <v>1725</v>
      </c>
      <c r="X582" s="425"/>
    </row>
    <row r="583" spans="1:24" s="660" customFormat="1" ht="129.94999999999999" customHeight="1">
      <c r="A583" s="280"/>
      <c r="B583" s="516"/>
      <c r="C583" s="526">
        <v>12</v>
      </c>
      <c r="D583" s="120" t="s">
        <v>2007</v>
      </c>
      <c r="E583" s="245">
        <v>150000</v>
      </c>
      <c r="F583" s="226">
        <v>0</v>
      </c>
      <c r="G583" s="227">
        <v>0</v>
      </c>
      <c r="H583" s="227">
        <v>0</v>
      </c>
      <c r="I583" s="227">
        <v>0</v>
      </c>
      <c r="J583" s="1245">
        <v>150000</v>
      </c>
      <c r="K583" s="226">
        <v>0</v>
      </c>
      <c r="L583" s="226">
        <v>70</v>
      </c>
      <c r="M583" s="226"/>
      <c r="N583" s="226">
        <v>70</v>
      </c>
      <c r="O583" s="372" t="s">
        <v>308</v>
      </c>
      <c r="P583" s="372" t="s">
        <v>299</v>
      </c>
      <c r="Q583" s="244">
        <v>21885</v>
      </c>
      <c r="R583" s="146" t="s">
        <v>2008</v>
      </c>
      <c r="S583" s="175" t="s">
        <v>2009</v>
      </c>
      <c r="T583" s="241">
        <v>5</v>
      </c>
      <c r="U583" s="241">
        <v>5.6</v>
      </c>
      <c r="V583" s="241" t="s">
        <v>731</v>
      </c>
      <c r="W583" s="181" t="s">
        <v>1877</v>
      </c>
      <c r="X583" s="425"/>
    </row>
    <row r="584" spans="1:24" s="660" customFormat="1" ht="129.94999999999999" customHeight="1">
      <c r="A584" s="280"/>
      <c r="B584" s="516"/>
      <c r="C584" s="524">
        <v>13</v>
      </c>
      <c r="D584" s="528" t="s">
        <v>2210</v>
      </c>
      <c r="E584" s="227">
        <v>0</v>
      </c>
      <c r="F584" s="226">
        <v>0</v>
      </c>
      <c r="G584" s="227">
        <v>0</v>
      </c>
      <c r="H584" s="338">
        <v>100000</v>
      </c>
      <c r="I584" s="227">
        <v>0</v>
      </c>
      <c r="J584" s="1036">
        <v>100000</v>
      </c>
      <c r="K584" s="226">
        <v>0</v>
      </c>
      <c r="L584" s="226">
        <v>200</v>
      </c>
      <c r="M584" s="226">
        <v>0</v>
      </c>
      <c r="N584" s="227">
        <v>200</v>
      </c>
      <c r="O584" s="146" t="s">
        <v>308</v>
      </c>
      <c r="P584" s="146" t="s">
        <v>299</v>
      </c>
      <c r="Q584" s="207">
        <v>21885</v>
      </c>
      <c r="R584" s="146" t="s">
        <v>2211</v>
      </c>
      <c r="S584" s="150" t="s">
        <v>2212</v>
      </c>
      <c r="T584" s="271">
        <v>5</v>
      </c>
      <c r="U584" s="271">
        <v>5.6</v>
      </c>
      <c r="V584" s="294" t="s">
        <v>731</v>
      </c>
      <c r="W584" s="146" t="s">
        <v>2934</v>
      </c>
      <c r="X584" s="425"/>
    </row>
    <row r="585" spans="1:24" s="669" customFormat="1" ht="129.94999999999999" customHeight="1">
      <c r="A585" s="667"/>
      <c r="B585" s="516"/>
      <c r="C585" s="526">
        <v>14</v>
      </c>
      <c r="D585" s="528" t="s">
        <v>2215</v>
      </c>
      <c r="E585" s="270">
        <v>60000</v>
      </c>
      <c r="F585" s="226">
        <v>0</v>
      </c>
      <c r="G585" s="227">
        <v>0</v>
      </c>
      <c r="H585" s="227">
        <v>0</v>
      </c>
      <c r="I585" s="227">
        <v>0</v>
      </c>
      <c r="J585" s="1036">
        <v>60000</v>
      </c>
      <c r="K585" s="226">
        <v>0</v>
      </c>
      <c r="L585" s="227">
        <v>120</v>
      </c>
      <c r="M585" s="226">
        <v>0</v>
      </c>
      <c r="N585" s="227">
        <v>120</v>
      </c>
      <c r="O585" s="146" t="s">
        <v>308</v>
      </c>
      <c r="P585" s="146" t="s">
        <v>299</v>
      </c>
      <c r="Q585" s="207">
        <v>22160</v>
      </c>
      <c r="R585" s="146" t="s">
        <v>2157</v>
      </c>
      <c r="S585" s="218" t="s">
        <v>2158</v>
      </c>
      <c r="T585" s="269">
        <v>5</v>
      </c>
      <c r="U585" s="269">
        <v>5.6</v>
      </c>
      <c r="V585" s="269" t="s">
        <v>731</v>
      </c>
      <c r="W585" s="146" t="s">
        <v>2934</v>
      </c>
      <c r="X585" s="668"/>
    </row>
    <row r="586" spans="1:24" s="660" customFormat="1" ht="129.94999999999999" customHeight="1">
      <c r="A586" s="280"/>
      <c r="B586" s="516"/>
      <c r="C586" s="524">
        <v>15</v>
      </c>
      <c r="D586" s="180" t="s">
        <v>2268</v>
      </c>
      <c r="E586" s="230">
        <v>0</v>
      </c>
      <c r="F586" s="245">
        <v>50000</v>
      </c>
      <c r="G586" s="227">
        <v>0</v>
      </c>
      <c r="H586" s="227">
        <v>0</v>
      </c>
      <c r="I586" s="227">
        <v>0</v>
      </c>
      <c r="J586" s="338">
        <v>50000</v>
      </c>
      <c r="K586" s="227">
        <v>0</v>
      </c>
      <c r="L586" s="227">
        <v>150</v>
      </c>
      <c r="M586" s="227">
        <v>0</v>
      </c>
      <c r="N586" s="227">
        <v>150</v>
      </c>
      <c r="O586" s="146" t="s">
        <v>308</v>
      </c>
      <c r="P586" s="146" t="s">
        <v>299</v>
      </c>
      <c r="Q586" s="207">
        <v>21885</v>
      </c>
      <c r="R586" s="146" t="s">
        <v>2269</v>
      </c>
      <c r="S586" s="242" t="s">
        <v>2270</v>
      </c>
      <c r="T586" s="210">
        <v>5</v>
      </c>
      <c r="U586" s="210">
        <v>5.6</v>
      </c>
      <c r="V586" s="210" t="s">
        <v>731</v>
      </c>
      <c r="W586" s="146" t="s">
        <v>2933</v>
      </c>
      <c r="X586" s="425"/>
    </row>
    <row r="587" spans="1:24" s="660" customFormat="1" ht="129.94999999999999" customHeight="1">
      <c r="A587" s="280"/>
      <c r="B587" s="516"/>
      <c r="C587" s="524">
        <v>16</v>
      </c>
      <c r="D587" s="627" t="s">
        <v>2272</v>
      </c>
      <c r="E587" s="1213">
        <v>50000</v>
      </c>
      <c r="F587" s="227">
        <v>0</v>
      </c>
      <c r="G587" s="227">
        <v>0</v>
      </c>
      <c r="H587" s="227">
        <v>0</v>
      </c>
      <c r="I587" s="227">
        <v>0</v>
      </c>
      <c r="J587" s="338">
        <v>50000</v>
      </c>
      <c r="K587" s="227">
        <v>0</v>
      </c>
      <c r="L587" s="227">
        <v>50</v>
      </c>
      <c r="M587" s="227">
        <v>0</v>
      </c>
      <c r="N587" s="227">
        <v>50</v>
      </c>
      <c r="O587" s="1032" t="s">
        <v>308</v>
      </c>
      <c r="P587" s="1032" t="s">
        <v>299</v>
      </c>
      <c r="Q587" s="207">
        <v>21947</v>
      </c>
      <c r="R587" s="146" t="s">
        <v>2269</v>
      </c>
      <c r="S587" s="242" t="s">
        <v>2270</v>
      </c>
      <c r="T587" s="210">
        <v>5</v>
      </c>
      <c r="U587" s="210">
        <v>5.6</v>
      </c>
      <c r="V587" s="210" t="s">
        <v>731</v>
      </c>
      <c r="W587" s="146" t="s">
        <v>2933</v>
      </c>
      <c r="X587" s="425"/>
    </row>
    <row r="588" spans="1:24" s="669" customFormat="1" ht="154.5" customHeight="1">
      <c r="A588" s="667"/>
      <c r="B588" s="516"/>
      <c r="C588" s="526">
        <v>17</v>
      </c>
      <c r="D588" s="263" t="s">
        <v>2402</v>
      </c>
      <c r="E588" s="243">
        <v>100000</v>
      </c>
      <c r="F588" s="227">
        <v>0</v>
      </c>
      <c r="G588" s="227">
        <v>0</v>
      </c>
      <c r="H588" s="227">
        <v>0</v>
      </c>
      <c r="I588" s="227">
        <v>0</v>
      </c>
      <c r="J588" s="1131">
        <f>SUM(E588:I588)</f>
        <v>100000</v>
      </c>
      <c r="K588" s="227">
        <v>0</v>
      </c>
      <c r="L588" s="227">
        <v>4</v>
      </c>
      <c r="M588" s="227">
        <v>0</v>
      </c>
      <c r="N588" s="227">
        <f>SUM(K588:M588)</f>
        <v>4</v>
      </c>
      <c r="O588" s="146" t="s">
        <v>670</v>
      </c>
      <c r="P588" s="146" t="s">
        <v>3116</v>
      </c>
      <c r="Q588" s="207">
        <v>22160</v>
      </c>
      <c r="R588" s="146" t="s">
        <v>2403</v>
      </c>
      <c r="S588" s="218" t="s">
        <v>2389</v>
      </c>
      <c r="T588" s="210">
        <v>5</v>
      </c>
      <c r="U588" s="210">
        <v>5.6</v>
      </c>
      <c r="V588" s="210" t="s">
        <v>731</v>
      </c>
      <c r="W588" s="262" t="s">
        <v>2390</v>
      </c>
      <c r="X588" s="668"/>
    </row>
    <row r="589" spans="1:24" s="660" customFormat="1" ht="134.25" customHeight="1">
      <c r="A589" s="280"/>
      <c r="B589" s="516"/>
      <c r="C589" s="524">
        <v>18</v>
      </c>
      <c r="D589" s="145" t="s">
        <v>2478</v>
      </c>
      <c r="E589" s="243">
        <v>400000</v>
      </c>
      <c r="F589" s="227">
        <v>0</v>
      </c>
      <c r="G589" s="227">
        <v>0</v>
      </c>
      <c r="H589" s="227">
        <v>0</v>
      </c>
      <c r="I589" s="227">
        <v>0</v>
      </c>
      <c r="J589" s="338">
        <f>SUM(E589:I589)</f>
        <v>400000</v>
      </c>
      <c r="K589" s="227">
        <v>0</v>
      </c>
      <c r="L589" s="227">
        <v>690</v>
      </c>
      <c r="M589" s="227">
        <v>0</v>
      </c>
      <c r="N589" s="227">
        <v>690</v>
      </c>
      <c r="O589" s="372" t="s">
        <v>308</v>
      </c>
      <c r="P589" s="372" t="s">
        <v>299</v>
      </c>
      <c r="Q589" s="207">
        <v>21885</v>
      </c>
      <c r="R589" s="146" t="s">
        <v>2479</v>
      </c>
      <c r="S589" s="218" t="s">
        <v>2480</v>
      </c>
      <c r="T589" s="210">
        <v>5</v>
      </c>
      <c r="U589" s="210">
        <v>5.6</v>
      </c>
      <c r="V589" s="210" t="s">
        <v>731</v>
      </c>
      <c r="W589" s="262" t="s">
        <v>2461</v>
      </c>
      <c r="X589" s="425"/>
    </row>
    <row r="590" spans="1:24" s="349" customFormat="1">
      <c r="A590" s="748"/>
      <c r="B590" s="628"/>
      <c r="C590" s="809">
        <v>1.3</v>
      </c>
      <c r="D590" s="300" t="s">
        <v>61</v>
      </c>
      <c r="E590" s="1237">
        <f t="shared" ref="E590:J590" si="38">SUM(E591)</f>
        <v>26426530</v>
      </c>
      <c r="F590" s="1237">
        <f t="shared" si="38"/>
        <v>62284000</v>
      </c>
      <c r="G590" s="1237">
        <f t="shared" si="38"/>
        <v>65000</v>
      </c>
      <c r="H590" s="1237">
        <f t="shared" si="38"/>
        <v>0</v>
      </c>
      <c r="I590" s="1237">
        <f t="shared" si="38"/>
        <v>0</v>
      </c>
      <c r="J590" s="1237">
        <f t="shared" si="38"/>
        <v>88775530</v>
      </c>
      <c r="K590" s="1350"/>
      <c r="L590" s="1350"/>
      <c r="M590" s="1350"/>
      <c r="N590" s="1350"/>
      <c r="O590" s="393"/>
      <c r="P590" s="393"/>
      <c r="Q590" s="703"/>
      <c r="R590" s="393"/>
      <c r="S590" s="702"/>
      <c r="T590" s="301"/>
      <c r="U590" s="301"/>
      <c r="V590" s="301"/>
      <c r="W590" s="905"/>
      <c r="X590" s="348"/>
    </row>
    <row r="591" spans="1:24" s="349" customFormat="1">
      <c r="A591" s="412"/>
      <c r="B591" s="623"/>
      <c r="C591" s="808" t="s">
        <v>62</v>
      </c>
      <c r="D591" s="344" t="s">
        <v>63</v>
      </c>
      <c r="E591" s="1242">
        <f t="shared" ref="E591:J591" si="39">SUM(E592,E612,E638)</f>
        <v>26426530</v>
      </c>
      <c r="F591" s="1242">
        <f t="shared" si="39"/>
        <v>62284000</v>
      </c>
      <c r="G591" s="1242">
        <f t="shared" si="39"/>
        <v>65000</v>
      </c>
      <c r="H591" s="1242">
        <f t="shared" si="39"/>
        <v>0</v>
      </c>
      <c r="I591" s="1242">
        <f t="shared" si="39"/>
        <v>0</v>
      </c>
      <c r="J591" s="1242">
        <f t="shared" si="39"/>
        <v>88775530</v>
      </c>
      <c r="K591" s="1353"/>
      <c r="L591" s="1353"/>
      <c r="M591" s="1353"/>
      <c r="N591" s="1353"/>
      <c r="O591" s="302"/>
      <c r="P591" s="302"/>
      <c r="Q591" s="705"/>
      <c r="R591" s="302"/>
      <c r="S591" s="704"/>
      <c r="T591" s="303"/>
      <c r="U591" s="303"/>
      <c r="V591" s="303"/>
      <c r="W591" s="908"/>
      <c r="X591" s="348"/>
    </row>
    <row r="592" spans="1:24" s="660" customFormat="1">
      <c r="A592" s="1204" t="s">
        <v>100</v>
      </c>
      <c r="B592" s="706"/>
      <c r="C592" s="810">
        <v>1</v>
      </c>
      <c r="D592" s="318" t="s">
        <v>64</v>
      </c>
      <c r="E592" s="1243">
        <f t="shared" ref="E592:J592" si="40">SUM(E593,E611)</f>
        <v>0</v>
      </c>
      <c r="F592" s="1243">
        <f t="shared" si="40"/>
        <v>1786000</v>
      </c>
      <c r="G592" s="1243">
        <f t="shared" si="40"/>
        <v>0</v>
      </c>
      <c r="H592" s="1243">
        <f t="shared" si="40"/>
        <v>0</v>
      </c>
      <c r="I592" s="1243">
        <f t="shared" si="40"/>
        <v>0</v>
      </c>
      <c r="J592" s="1243">
        <f t="shared" si="40"/>
        <v>1786000</v>
      </c>
      <c r="K592" s="1348"/>
      <c r="L592" s="1348"/>
      <c r="M592" s="1348"/>
      <c r="N592" s="1348"/>
      <c r="O592" s="417"/>
      <c r="P592" s="417"/>
      <c r="Q592" s="455"/>
      <c r="R592" s="304"/>
      <c r="S592" s="455"/>
      <c r="T592" s="455"/>
      <c r="U592" s="455"/>
      <c r="V592" s="455"/>
      <c r="W592" s="417"/>
      <c r="X592" s="425"/>
    </row>
    <row r="593" spans="1:26" s="1107" customFormat="1">
      <c r="A593" s="1104"/>
      <c r="B593" s="1105"/>
      <c r="C593" s="1109" t="s">
        <v>3117</v>
      </c>
      <c r="D593" s="1108" t="s">
        <v>699</v>
      </c>
      <c r="E593" s="2179">
        <f t="shared" ref="E593:J593" si="41">SUM(E594,E595,E596,E597,E598,E605)</f>
        <v>0</v>
      </c>
      <c r="F593" s="2179">
        <f t="shared" si="41"/>
        <v>1736000</v>
      </c>
      <c r="G593" s="2179">
        <f t="shared" si="41"/>
        <v>0</v>
      </c>
      <c r="H593" s="2179">
        <f t="shared" si="41"/>
        <v>0</v>
      </c>
      <c r="I593" s="2179">
        <f t="shared" si="41"/>
        <v>0</v>
      </c>
      <c r="J593" s="2179">
        <f t="shared" si="41"/>
        <v>1736000</v>
      </c>
      <c r="K593" s="1036"/>
      <c r="L593" s="1036"/>
      <c r="M593" s="1036"/>
      <c r="N593" s="1036"/>
      <c r="O593" s="362"/>
      <c r="P593" s="362"/>
      <c r="Q593" s="231"/>
      <c r="R593" s="149"/>
      <c r="S593" s="231"/>
      <c r="T593" s="231"/>
      <c r="U593" s="231"/>
      <c r="V593" s="231"/>
      <c r="W593" s="950"/>
      <c r="X593" s="1106"/>
    </row>
    <row r="594" spans="1:26" s="669" customFormat="1" ht="148.5" customHeight="1">
      <c r="A594" s="667"/>
      <c r="B594" s="516"/>
      <c r="C594" s="526"/>
      <c r="D594" s="591" t="s">
        <v>2839</v>
      </c>
      <c r="E594" s="1040">
        <v>0</v>
      </c>
      <c r="F594" s="1272">
        <v>236000</v>
      </c>
      <c r="G594" s="1040">
        <v>0</v>
      </c>
      <c r="H594" s="1040">
        <v>0</v>
      </c>
      <c r="I594" s="1040">
        <v>0</v>
      </c>
      <c r="J594" s="1131">
        <f>SUM(E594:I594)</f>
        <v>236000</v>
      </c>
      <c r="K594" s="1131">
        <v>300</v>
      </c>
      <c r="L594" s="1131">
        <v>2</v>
      </c>
      <c r="M594" s="1131">
        <v>0</v>
      </c>
      <c r="N594" s="1131">
        <f>SUM(K594:M594)</f>
        <v>302</v>
      </c>
      <c r="O594" s="181" t="s">
        <v>294</v>
      </c>
      <c r="P594" s="181" t="s">
        <v>700</v>
      </c>
      <c r="Q594" s="241" t="s">
        <v>2980</v>
      </c>
      <c r="R594" s="181" t="s">
        <v>701</v>
      </c>
      <c r="S594" s="943" t="s">
        <v>702</v>
      </c>
      <c r="T594" s="1831">
        <v>2</v>
      </c>
      <c r="U594" s="1831">
        <v>2.2000000000000002</v>
      </c>
      <c r="V594" s="1831" t="s">
        <v>100</v>
      </c>
      <c r="W594" s="783" t="s">
        <v>588</v>
      </c>
      <c r="X594" s="668"/>
    </row>
    <row r="595" spans="1:26" s="349" customFormat="1" ht="142.5" customHeight="1">
      <c r="A595" s="280"/>
      <c r="B595" s="516"/>
      <c r="C595" s="524"/>
      <c r="D595" s="608" t="s">
        <v>3118</v>
      </c>
      <c r="E595" s="1040">
        <v>0</v>
      </c>
      <c r="F595" s="281">
        <v>300000</v>
      </c>
      <c r="G595" s="1040">
        <v>0</v>
      </c>
      <c r="H595" s="1040">
        <v>0</v>
      </c>
      <c r="I595" s="1040">
        <v>0</v>
      </c>
      <c r="J595" s="1036">
        <f>SUM(E595:I595)</f>
        <v>300000</v>
      </c>
      <c r="K595" s="227">
        <v>320</v>
      </c>
      <c r="L595" s="227">
        <v>30</v>
      </c>
      <c r="M595" s="226">
        <v>0</v>
      </c>
      <c r="N595" s="227">
        <f>SUM(K595:M595)</f>
        <v>350</v>
      </c>
      <c r="O595" s="146" t="s">
        <v>294</v>
      </c>
      <c r="P595" s="146" t="s">
        <v>700</v>
      </c>
      <c r="Q595" s="241" t="s">
        <v>2980</v>
      </c>
      <c r="R595" s="146" t="s">
        <v>2172</v>
      </c>
      <c r="S595" s="218" t="s">
        <v>2173</v>
      </c>
      <c r="T595" s="1831">
        <v>2</v>
      </c>
      <c r="U595" s="1831">
        <v>2.2000000000000002</v>
      </c>
      <c r="V595" s="1831" t="s">
        <v>100</v>
      </c>
      <c r="W595" s="146" t="s">
        <v>2934</v>
      </c>
      <c r="X595" s="1470">
        <v>2</v>
      </c>
      <c r="Y595" s="1470">
        <v>2.2000000000000002</v>
      </c>
      <c r="Z595" s="1470" t="s">
        <v>100</v>
      </c>
    </row>
    <row r="596" spans="1:26" s="349" customFormat="1" ht="148.5" customHeight="1">
      <c r="A596" s="280"/>
      <c r="B596" s="516"/>
      <c r="C596" s="529"/>
      <c r="D596" s="608" t="s">
        <v>3119</v>
      </c>
      <c r="E596" s="1156">
        <v>0</v>
      </c>
      <c r="F596" s="281">
        <v>300000</v>
      </c>
      <c r="G596" s="1156">
        <v>0</v>
      </c>
      <c r="H596" s="1156">
        <v>0</v>
      </c>
      <c r="I596" s="1156">
        <v>0</v>
      </c>
      <c r="J596" s="1300">
        <f>SUM(E596:I596)</f>
        <v>300000</v>
      </c>
      <c r="K596" s="227">
        <v>90</v>
      </c>
      <c r="L596" s="227">
        <v>67</v>
      </c>
      <c r="M596" s="227">
        <v>40</v>
      </c>
      <c r="N596" s="227">
        <f>SUM(K596:M596)</f>
        <v>197</v>
      </c>
      <c r="O596" s="146" t="s">
        <v>294</v>
      </c>
      <c r="P596" s="146" t="s">
        <v>700</v>
      </c>
      <c r="Q596" s="241" t="s">
        <v>2980</v>
      </c>
      <c r="R596" s="146" t="s">
        <v>2202</v>
      </c>
      <c r="S596" s="218" t="s">
        <v>2203</v>
      </c>
      <c r="T596" s="666">
        <v>2</v>
      </c>
      <c r="U596" s="666">
        <v>2.2000000000000002</v>
      </c>
      <c r="V596" s="666" t="s">
        <v>100</v>
      </c>
      <c r="W596" s="146" t="s">
        <v>2934</v>
      </c>
      <c r="X596" s="983">
        <v>2</v>
      </c>
      <c r="Y596" s="983">
        <v>2.2000000000000002</v>
      </c>
      <c r="Z596" s="983" t="s">
        <v>100</v>
      </c>
    </row>
    <row r="597" spans="1:26" s="349" customFormat="1" ht="121.5" customHeight="1">
      <c r="A597" s="280"/>
      <c r="B597" s="516"/>
      <c r="C597" s="529"/>
      <c r="D597" s="180" t="s">
        <v>2828</v>
      </c>
      <c r="E597" s="1138">
        <v>0</v>
      </c>
      <c r="F597" s="1138">
        <v>300000</v>
      </c>
      <c r="G597" s="1156">
        <v>0</v>
      </c>
      <c r="H597" s="1156">
        <v>0</v>
      </c>
      <c r="I597" s="1156">
        <v>0</v>
      </c>
      <c r="J597" s="281">
        <f>SUM(E597:I597)</f>
        <v>300000</v>
      </c>
      <c r="K597" s="1063">
        <v>0</v>
      </c>
      <c r="L597" s="1063">
        <v>1</v>
      </c>
      <c r="M597" s="1063">
        <v>0</v>
      </c>
      <c r="N597" s="1063">
        <v>1</v>
      </c>
      <c r="O597" s="149" t="s">
        <v>308</v>
      </c>
      <c r="P597" s="149" t="s">
        <v>299</v>
      </c>
      <c r="Q597" s="241" t="s">
        <v>2980</v>
      </c>
      <c r="R597" s="146" t="s">
        <v>1289</v>
      </c>
      <c r="S597" s="665" t="s">
        <v>1290</v>
      </c>
      <c r="T597" s="666">
        <v>2</v>
      </c>
      <c r="U597" s="666">
        <v>2.2000000000000002</v>
      </c>
      <c r="V597" s="666" t="s">
        <v>100</v>
      </c>
      <c r="W597" s="149" t="s">
        <v>1171</v>
      </c>
      <c r="X597" s="348"/>
    </row>
    <row r="598" spans="1:26" s="349" customFormat="1" ht="30.75" customHeight="1">
      <c r="A598" s="465"/>
      <c r="B598" s="590"/>
      <c r="C598" s="609"/>
      <c r="D598" s="610" t="s">
        <v>2832</v>
      </c>
      <c r="E598" s="989">
        <v>0</v>
      </c>
      <c r="F598" s="1234">
        <v>300000</v>
      </c>
      <c r="G598" s="989">
        <v>0</v>
      </c>
      <c r="H598" s="989">
        <v>0</v>
      </c>
      <c r="I598" s="989">
        <v>0</v>
      </c>
      <c r="J598" s="308">
        <f t="shared" ref="J598:J604" si="42">SUM(E598:I598)</f>
        <v>300000</v>
      </c>
      <c r="K598" s="1068"/>
      <c r="L598" s="1068"/>
      <c r="M598" s="1068"/>
      <c r="N598" s="1068"/>
      <c r="O598" s="678"/>
      <c r="P598" s="678"/>
      <c r="Q598" s="677"/>
      <c r="R598" s="732"/>
      <c r="S598" s="457"/>
      <c r="T598" s="456">
        <v>2</v>
      </c>
      <c r="U598" s="456">
        <v>2.2000000000000002</v>
      </c>
      <c r="V598" s="456" t="s">
        <v>100</v>
      </c>
      <c r="W598" s="678" t="s">
        <v>1024</v>
      </c>
      <c r="X598" s="348">
        <v>2</v>
      </c>
      <c r="Y598" s="349">
        <v>2.2000000000000002</v>
      </c>
      <c r="Z598" s="349" t="s">
        <v>100</v>
      </c>
    </row>
    <row r="599" spans="1:26" s="669" customFormat="1" ht="137.25" customHeight="1">
      <c r="A599" s="794"/>
      <c r="B599" s="786"/>
      <c r="C599" s="615"/>
      <c r="D599" s="611" t="s">
        <v>1124</v>
      </c>
      <c r="E599" s="1047">
        <v>0</v>
      </c>
      <c r="F599" s="1472">
        <v>50000</v>
      </c>
      <c r="G599" s="1047">
        <v>0</v>
      </c>
      <c r="H599" s="1047">
        <v>0</v>
      </c>
      <c r="I599" s="1047">
        <v>0</v>
      </c>
      <c r="J599" s="1461">
        <f t="shared" si="42"/>
        <v>50000</v>
      </c>
      <c r="K599" s="1473">
        <v>30</v>
      </c>
      <c r="L599" s="1473">
        <v>0</v>
      </c>
      <c r="M599" s="1473">
        <v>0</v>
      </c>
      <c r="N599" s="1473">
        <v>30</v>
      </c>
      <c r="O599" s="1608" t="s">
        <v>308</v>
      </c>
      <c r="P599" s="1608" t="s">
        <v>299</v>
      </c>
      <c r="Q599" s="1478">
        <v>21885</v>
      </c>
      <c r="R599" s="1463" t="s">
        <v>1125</v>
      </c>
      <c r="S599" s="1658" t="s">
        <v>1121</v>
      </c>
      <c r="T599" s="184">
        <v>2</v>
      </c>
      <c r="U599" s="184">
        <v>2.2000000000000002</v>
      </c>
      <c r="V599" s="184" t="s">
        <v>100</v>
      </c>
      <c r="W599" s="1682" t="s">
        <v>1024</v>
      </c>
      <c r="X599" s="1454">
        <v>2</v>
      </c>
      <c r="Y599" s="1454">
        <v>2.2000000000000002</v>
      </c>
      <c r="Z599" s="1454" t="s">
        <v>100</v>
      </c>
    </row>
    <row r="600" spans="1:26" s="669" customFormat="1" ht="137.25" customHeight="1">
      <c r="A600" s="794"/>
      <c r="B600" s="786"/>
      <c r="C600" s="615"/>
      <c r="D600" s="611" t="s">
        <v>3199</v>
      </c>
      <c r="E600" s="1047">
        <v>0</v>
      </c>
      <c r="F600" s="1472">
        <v>45000</v>
      </c>
      <c r="G600" s="1047">
        <v>0</v>
      </c>
      <c r="H600" s="1047">
        <v>0</v>
      </c>
      <c r="I600" s="1047">
        <v>0</v>
      </c>
      <c r="J600" s="1461">
        <f>SUM(E600:I600)</f>
        <v>45000</v>
      </c>
      <c r="K600" s="1473">
        <v>30</v>
      </c>
      <c r="L600" s="1473">
        <v>0</v>
      </c>
      <c r="M600" s="1473">
        <v>0</v>
      </c>
      <c r="N600" s="1473">
        <v>30</v>
      </c>
      <c r="O600" s="1608" t="s">
        <v>308</v>
      </c>
      <c r="P600" s="1608" t="s">
        <v>299</v>
      </c>
      <c r="Q600" s="1478">
        <v>21916</v>
      </c>
      <c r="R600" s="1463" t="s">
        <v>1120</v>
      </c>
      <c r="S600" s="1658" t="s">
        <v>1121</v>
      </c>
      <c r="T600" s="1475">
        <v>2</v>
      </c>
      <c r="U600" s="1475">
        <v>2.2000000000000002</v>
      </c>
      <c r="V600" s="1475" t="s">
        <v>100</v>
      </c>
      <c r="W600" s="1682" t="s">
        <v>1024</v>
      </c>
      <c r="X600" s="1454">
        <v>2</v>
      </c>
      <c r="Y600" s="1454">
        <v>2.2000000000000002</v>
      </c>
      <c r="Z600" s="1454" t="s">
        <v>100</v>
      </c>
    </row>
    <row r="601" spans="1:26" s="669" customFormat="1" ht="137.25" customHeight="1">
      <c r="A601" s="796"/>
      <c r="B601" s="789"/>
      <c r="C601" s="616"/>
      <c r="D601" s="612" t="s">
        <v>3200</v>
      </c>
      <c r="E601" s="1041">
        <v>0</v>
      </c>
      <c r="F601" s="1480">
        <v>45000</v>
      </c>
      <c r="G601" s="1041">
        <v>0</v>
      </c>
      <c r="H601" s="1041">
        <v>0</v>
      </c>
      <c r="I601" s="1041">
        <v>0</v>
      </c>
      <c r="J601" s="1466">
        <f>SUM(E601:I601)</f>
        <v>45000</v>
      </c>
      <c r="K601" s="1481">
        <v>25</v>
      </c>
      <c r="L601" s="1481">
        <v>5</v>
      </c>
      <c r="M601" s="1481">
        <v>0</v>
      </c>
      <c r="N601" s="1481">
        <v>30</v>
      </c>
      <c r="O601" s="1832" t="s">
        <v>308</v>
      </c>
      <c r="P601" s="1832" t="s">
        <v>299</v>
      </c>
      <c r="Q601" s="1688">
        <v>21947</v>
      </c>
      <c r="R601" s="1468" t="s">
        <v>1052</v>
      </c>
      <c r="S601" s="1696" t="s">
        <v>1053</v>
      </c>
      <c r="T601" s="1482">
        <v>2</v>
      </c>
      <c r="U601" s="1482">
        <v>2.2000000000000002</v>
      </c>
      <c r="V601" s="1482" t="s">
        <v>100</v>
      </c>
      <c r="W601" s="1761" t="s">
        <v>1024</v>
      </c>
      <c r="X601" s="1477">
        <v>2</v>
      </c>
      <c r="Y601" s="1477">
        <v>2.2000000000000002</v>
      </c>
      <c r="Z601" s="1454" t="s">
        <v>100</v>
      </c>
    </row>
    <row r="602" spans="1:26" s="669" customFormat="1" ht="137.25" customHeight="1">
      <c r="A602" s="1365"/>
      <c r="B602" s="1495"/>
      <c r="C602" s="1833"/>
      <c r="D602" s="1834" t="s">
        <v>3201</v>
      </c>
      <c r="E602" s="1339">
        <v>0</v>
      </c>
      <c r="F602" s="1650">
        <v>50000</v>
      </c>
      <c r="G602" s="1339">
        <v>0</v>
      </c>
      <c r="H602" s="1339">
        <v>0</v>
      </c>
      <c r="I602" s="1339">
        <v>0</v>
      </c>
      <c r="J602" s="1737">
        <f t="shared" si="42"/>
        <v>50000</v>
      </c>
      <c r="K602" s="1707">
        <v>30</v>
      </c>
      <c r="L602" s="1707">
        <v>0</v>
      </c>
      <c r="M602" s="1707">
        <v>0</v>
      </c>
      <c r="N602" s="1707">
        <v>30</v>
      </c>
      <c r="O602" s="1835" t="s">
        <v>308</v>
      </c>
      <c r="P602" s="1835" t="s">
        <v>299</v>
      </c>
      <c r="Q602" s="1836">
        <v>21976</v>
      </c>
      <c r="R602" s="1670" t="s">
        <v>1125</v>
      </c>
      <c r="S602" s="1837" t="s">
        <v>1121</v>
      </c>
      <c r="T602" s="1382">
        <v>2</v>
      </c>
      <c r="U602" s="1382">
        <v>2.2000000000000002</v>
      </c>
      <c r="V602" s="1382" t="s">
        <v>100</v>
      </c>
      <c r="W602" s="1741" t="s">
        <v>1024</v>
      </c>
      <c r="X602" s="1454">
        <v>2</v>
      </c>
      <c r="Y602" s="1454">
        <v>2.2000000000000002</v>
      </c>
      <c r="Z602" s="1454" t="s">
        <v>100</v>
      </c>
    </row>
    <row r="603" spans="1:26" s="669" customFormat="1" ht="137.25" customHeight="1">
      <c r="A603" s="794"/>
      <c r="B603" s="786"/>
      <c r="C603" s="615"/>
      <c r="D603" s="611" t="s">
        <v>3202</v>
      </c>
      <c r="E603" s="1047">
        <v>0</v>
      </c>
      <c r="F603" s="1472">
        <v>50000</v>
      </c>
      <c r="G603" s="1047">
        <v>0</v>
      </c>
      <c r="H603" s="1047">
        <v>0</v>
      </c>
      <c r="I603" s="1047">
        <v>0</v>
      </c>
      <c r="J603" s="1461">
        <f t="shared" si="42"/>
        <v>50000</v>
      </c>
      <c r="K603" s="1473">
        <v>30</v>
      </c>
      <c r="L603" s="1473">
        <v>0</v>
      </c>
      <c r="M603" s="1473">
        <v>0</v>
      </c>
      <c r="N603" s="1473">
        <v>30</v>
      </c>
      <c r="O603" s="1608" t="s">
        <v>308</v>
      </c>
      <c r="P603" s="1608" t="s">
        <v>299</v>
      </c>
      <c r="Q603" s="1478">
        <v>22068</v>
      </c>
      <c r="R603" s="1463" t="s">
        <v>1120</v>
      </c>
      <c r="S603" s="1658" t="s">
        <v>1121</v>
      </c>
      <c r="T603" s="184">
        <v>2</v>
      </c>
      <c r="U603" s="184">
        <v>2.2000000000000002</v>
      </c>
      <c r="V603" s="184" t="s">
        <v>100</v>
      </c>
      <c r="W603" s="1682" t="s">
        <v>1024</v>
      </c>
      <c r="X603" s="1454">
        <v>2</v>
      </c>
      <c r="Y603" s="1454">
        <v>2.2000000000000002</v>
      </c>
      <c r="Z603" s="1454" t="s">
        <v>100</v>
      </c>
    </row>
    <row r="604" spans="1:26" s="669" customFormat="1" ht="174.75" customHeight="1">
      <c r="A604" s="794"/>
      <c r="B604" s="786"/>
      <c r="C604" s="615"/>
      <c r="D604" s="611" t="s">
        <v>3203</v>
      </c>
      <c r="E604" s="1047">
        <v>0</v>
      </c>
      <c r="F604" s="1472">
        <v>60000</v>
      </c>
      <c r="G604" s="1047">
        <v>0</v>
      </c>
      <c r="H604" s="1047">
        <v>0</v>
      </c>
      <c r="I604" s="1047">
        <v>0</v>
      </c>
      <c r="J604" s="1461">
        <f t="shared" si="42"/>
        <v>60000</v>
      </c>
      <c r="K604" s="1473">
        <v>20</v>
      </c>
      <c r="L604" s="1473">
        <v>0</v>
      </c>
      <c r="M604" s="1473">
        <v>20</v>
      </c>
      <c r="N604" s="1473">
        <v>40</v>
      </c>
      <c r="O604" s="788" t="s">
        <v>428</v>
      </c>
      <c r="P604" s="788" t="s">
        <v>943</v>
      </c>
      <c r="Q604" s="1478">
        <v>21947</v>
      </c>
      <c r="R604" s="1463" t="s">
        <v>1126</v>
      </c>
      <c r="S604" s="1658" t="s">
        <v>1127</v>
      </c>
      <c r="T604" s="1838">
        <v>2</v>
      </c>
      <c r="U604" s="1838">
        <v>2.2000000000000002</v>
      </c>
      <c r="V604" s="1838" t="s">
        <v>100</v>
      </c>
      <c r="W604" s="1682" t="s">
        <v>1024</v>
      </c>
      <c r="X604" s="1454">
        <v>2</v>
      </c>
      <c r="Y604" s="1454">
        <v>2.2000000000000002</v>
      </c>
      <c r="Z604" s="1454" t="s">
        <v>100</v>
      </c>
    </row>
    <row r="605" spans="1:26" s="349" customFormat="1">
      <c r="A605" s="465"/>
      <c r="B605" s="590"/>
      <c r="C605" s="597"/>
      <c r="D605" s="632" t="s">
        <v>3120</v>
      </c>
      <c r="E605" s="1147">
        <v>0</v>
      </c>
      <c r="F605" s="308">
        <v>300000</v>
      </c>
      <c r="G605" s="1147">
        <v>0</v>
      </c>
      <c r="H605" s="1147">
        <v>0</v>
      </c>
      <c r="I605" s="1147">
        <v>0</v>
      </c>
      <c r="J605" s="1044">
        <f t="shared" ref="J605:J610" si="43">SUM(E605:I605)</f>
        <v>300000</v>
      </c>
      <c r="K605" s="989"/>
      <c r="L605" s="989"/>
      <c r="M605" s="989"/>
      <c r="N605" s="989"/>
      <c r="O605" s="436"/>
      <c r="P605" s="436"/>
      <c r="Q605" s="453"/>
      <c r="R605" s="436"/>
      <c r="S605" s="193"/>
      <c r="T605" s="184">
        <v>2</v>
      </c>
      <c r="U605" s="184">
        <v>2.2000000000000002</v>
      </c>
      <c r="V605" s="184" t="s">
        <v>100</v>
      </c>
      <c r="W605" s="436" t="s">
        <v>2933</v>
      </c>
      <c r="X605" s="348">
        <v>2</v>
      </c>
      <c r="Y605" s="349">
        <v>2.2000000000000002</v>
      </c>
      <c r="Z605" s="349" t="s">
        <v>100</v>
      </c>
    </row>
    <row r="606" spans="1:26" s="349" customFormat="1" ht="142.5" customHeight="1">
      <c r="A606" s="466"/>
      <c r="B606" s="428"/>
      <c r="C606" s="619"/>
      <c r="D606" s="1746" t="s">
        <v>2251</v>
      </c>
      <c r="E606" s="1047">
        <v>0</v>
      </c>
      <c r="F606" s="1839">
        <v>15000</v>
      </c>
      <c r="G606" s="1047">
        <v>0</v>
      </c>
      <c r="H606" s="1047">
        <v>0</v>
      </c>
      <c r="I606" s="1047">
        <v>0</v>
      </c>
      <c r="J606" s="1057">
        <f t="shared" si="43"/>
        <v>15000</v>
      </c>
      <c r="K606" s="1047">
        <v>0</v>
      </c>
      <c r="L606" s="1047">
        <v>20</v>
      </c>
      <c r="M606" s="1047">
        <v>0</v>
      </c>
      <c r="N606" s="1047">
        <f>SUM(K606:M606)</f>
        <v>20</v>
      </c>
      <c r="O606" s="1608" t="s">
        <v>308</v>
      </c>
      <c r="P606" s="1608" t="s">
        <v>299</v>
      </c>
      <c r="Q606" s="273">
        <v>21947</v>
      </c>
      <c r="R606" s="444" t="s">
        <v>2250</v>
      </c>
      <c r="S606" s="1840">
        <v>817376037</v>
      </c>
      <c r="T606" s="184">
        <v>2</v>
      </c>
      <c r="U606" s="184">
        <v>2.2000000000000002</v>
      </c>
      <c r="V606" s="184" t="s">
        <v>100</v>
      </c>
      <c r="W606" s="444" t="s">
        <v>2933</v>
      </c>
      <c r="X606" s="983">
        <v>2</v>
      </c>
      <c r="Y606" s="983">
        <v>2.2000000000000002</v>
      </c>
      <c r="Z606" s="983" t="s">
        <v>100</v>
      </c>
    </row>
    <row r="607" spans="1:26" s="349" customFormat="1" ht="142.5" customHeight="1">
      <c r="A607" s="467"/>
      <c r="B607" s="577"/>
      <c r="C607" s="633"/>
      <c r="D607" s="1703" t="s">
        <v>2252</v>
      </c>
      <c r="E607" s="1041">
        <v>0</v>
      </c>
      <c r="F607" s="1841">
        <v>14000</v>
      </c>
      <c r="G607" s="1041">
        <v>0</v>
      </c>
      <c r="H607" s="1041">
        <v>0</v>
      </c>
      <c r="I607" s="1041">
        <v>0</v>
      </c>
      <c r="J607" s="1076">
        <f t="shared" si="43"/>
        <v>14000</v>
      </c>
      <c r="K607" s="1041">
        <v>200</v>
      </c>
      <c r="L607" s="1041">
        <v>20</v>
      </c>
      <c r="M607" s="1041">
        <v>0</v>
      </c>
      <c r="N607" s="1041">
        <f>SUM(K607:M607)</f>
        <v>220</v>
      </c>
      <c r="O607" s="1832" t="s">
        <v>308</v>
      </c>
      <c r="P607" s="1832" t="s">
        <v>299</v>
      </c>
      <c r="Q607" s="355" t="s">
        <v>3204</v>
      </c>
      <c r="R607" s="354"/>
      <c r="S607" s="1842"/>
      <c r="T607" s="966">
        <v>2</v>
      </c>
      <c r="U607" s="966">
        <v>2.2000000000000002</v>
      </c>
      <c r="V607" s="966" t="s">
        <v>100</v>
      </c>
      <c r="W607" s="354" t="s">
        <v>2933</v>
      </c>
      <c r="X607" s="983">
        <v>2</v>
      </c>
      <c r="Y607" s="983">
        <v>2.2000000000000002</v>
      </c>
      <c r="Z607" s="983" t="s">
        <v>100</v>
      </c>
    </row>
    <row r="608" spans="1:26" s="349" customFormat="1" ht="142.5" customHeight="1">
      <c r="A608" s="1027"/>
      <c r="B608" s="1026"/>
      <c r="C608" s="1496"/>
      <c r="D608" s="1843" t="s">
        <v>2253</v>
      </c>
      <c r="E608" s="1339">
        <v>0</v>
      </c>
      <c r="F608" s="1049">
        <v>22000</v>
      </c>
      <c r="G608" s="1339">
        <v>0</v>
      </c>
      <c r="H608" s="1339">
        <v>0</v>
      </c>
      <c r="I608" s="1339">
        <v>0</v>
      </c>
      <c r="J608" s="1299">
        <f t="shared" si="43"/>
        <v>22000</v>
      </c>
      <c r="K608" s="1339">
        <v>60</v>
      </c>
      <c r="L608" s="1339">
        <v>20</v>
      </c>
      <c r="M608" s="1339">
        <v>0</v>
      </c>
      <c r="N608" s="1339">
        <f>SUM(K608:M608)</f>
        <v>80</v>
      </c>
      <c r="O608" s="1835" t="s">
        <v>308</v>
      </c>
      <c r="P608" s="1835" t="s">
        <v>299</v>
      </c>
      <c r="Q608" s="1844" t="s">
        <v>3204</v>
      </c>
      <c r="R608" s="387"/>
      <c r="S608" s="164"/>
      <c r="T608" s="666">
        <v>2</v>
      </c>
      <c r="U608" s="666">
        <v>2.2000000000000002</v>
      </c>
      <c r="V608" s="666" t="s">
        <v>100</v>
      </c>
      <c r="W608" s="387" t="s">
        <v>2933</v>
      </c>
      <c r="X608" s="983">
        <v>2</v>
      </c>
      <c r="Y608" s="983">
        <v>2.2000000000000002</v>
      </c>
      <c r="Z608" s="983" t="s">
        <v>100</v>
      </c>
    </row>
    <row r="609" spans="1:26" s="349" customFormat="1" ht="142.5" customHeight="1">
      <c r="A609" s="466"/>
      <c r="B609" s="428"/>
      <c r="C609" s="619"/>
      <c r="D609" s="1693" t="s">
        <v>2254</v>
      </c>
      <c r="E609" s="1047">
        <v>0</v>
      </c>
      <c r="F609" s="1839">
        <v>15000</v>
      </c>
      <c r="G609" s="1047">
        <v>0</v>
      </c>
      <c r="H609" s="1047">
        <v>0</v>
      </c>
      <c r="I609" s="1047">
        <v>0</v>
      </c>
      <c r="J609" s="1057">
        <f t="shared" si="43"/>
        <v>15000</v>
      </c>
      <c r="K609" s="1047">
        <v>0</v>
      </c>
      <c r="L609" s="1047">
        <v>20</v>
      </c>
      <c r="M609" s="1047">
        <v>0</v>
      </c>
      <c r="N609" s="1047">
        <f>SUM(K609:M609)</f>
        <v>20</v>
      </c>
      <c r="O609" s="1608" t="s">
        <v>308</v>
      </c>
      <c r="P609" s="1608" t="s">
        <v>299</v>
      </c>
      <c r="Q609" s="1447" t="s">
        <v>3205</v>
      </c>
      <c r="R609" s="444"/>
      <c r="S609" s="1840"/>
      <c r="T609" s="456">
        <v>2</v>
      </c>
      <c r="U609" s="456">
        <v>2.2000000000000002</v>
      </c>
      <c r="V609" s="456" t="s">
        <v>100</v>
      </c>
      <c r="W609" s="444" t="s">
        <v>2933</v>
      </c>
      <c r="X609" s="983">
        <v>2</v>
      </c>
      <c r="Y609" s="983">
        <v>2.2000000000000002</v>
      </c>
      <c r="Z609" s="983" t="s">
        <v>100</v>
      </c>
    </row>
    <row r="610" spans="1:26" s="349" customFormat="1" ht="142.5" customHeight="1">
      <c r="A610" s="467"/>
      <c r="B610" s="577"/>
      <c r="C610" s="633"/>
      <c r="D610" s="1845" t="s">
        <v>2255</v>
      </c>
      <c r="E610" s="1041">
        <v>0</v>
      </c>
      <c r="F610" s="1841">
        <v>234000</v>
      </c>
      <c r="G610" s="1041">
        <v>0</v>
      </c>
      <c r="H610" s="1041">
        <v>0</v>
      </c>
      <c r="I610" s="1041">
        <v>0</v>
      </c>
      <c r="J610" s="1076">
        <f t="shared" si="43"/>
        <v>234000</v>
      </c>
      <c r="K610" s="1041">
        <v>420</v>
      </c>
      <c r="L610" s="1041">
        <v>30</v>
      </c>
      <c r="M610" s="1041">
        <v>0</v>
      </c>
      <c r="N610" s="1041">
        <f>SUM(K610:M610)</f>
        <v>450</v>
      </c>
      <c r="O610" s="1609" t="s">
        <v>308</v>
      </c>
      <c r="P610" s="1609" t="s">
        <v>299</v>
      </c>
      <c r="Q610" s="1846">
        <v>22129</v>
      </c>
      <c r="R610" s="354"/>
      <c r="S610" s="1842"/>
      <c r="T610" s="966">
        <v>2</v>
      </c>
      <c r="U610" s="966">
        <v>2.2000000000000002</v>
      </c>
      <c r="V610" s="966" t="s">
        <v>100</v>
      </c>
      <c r="W610" s="444" t="s">
        <v>2933</v>
      </c>
      <c r="X610" s="983">
        <v>2</v>
      </c>
      <c r="Y610" s="983">
        <v>2.2000000000000002</v>
      </c>
      <c r="Z610" s="983" t="s">
        <v>100</v>
      </c>
    </row>
    <row r="611" spans="1:26" s="349" customFormat="1" ht="123.75" customHeight="1">
      <c r="A611" s="280"/>
      <c r="B611" s="516"/>
      <c r="C611" s="589">
        <v>2</v>
      </c>
      <c r="D611" s="634" t="s">
        <v>2687</v>
      </c>
      <c r="E611" s="1137">
        <v>0</v>
      </c>
      <c r="F611" s="1066">
        <v>50000</v>
      </c>
      <c r="G611" s="1137">
        <v>0</v>
      </c>
      <c r="H611" s="1137">
        <v>0</v>
      </c>
      <c r="I611" s="1137">
        <v>0</v>
      </c>
      <c r="J611" s="338">
        <v>50000</v>
      </c>
      <c r="K611" s="1137">
        <v>50</v>
      </c>
      <c r="L611" s="1137">
        <v>0</v>
      </c>
      <c r="M611" s="1137">
        <v>0</v>
      </c>
      <c r="N611" s="1137">
        <v>50</v>
      </c>
      <c r="O611" s="1032" t="s">
        <v>308</v>
      </c>
      <c r="P611" s="1032" t="s">
        <v>299</v>
      </c>
      <c r="Q611" s="268">
        <v>22037</v>
      </c>
      <c r="R611" s="309" t="s">
        <v>2498</v>
      </c>
      <c r="S611" s="439" t="s">
        <v>2499</v>
      </c>
      <c r="T611" s="666">
        <v>2</v>
      </c>
      <c r="U611" s="666">
        <v>2.2000000000000002</v>
      </c>
      <c r="V611" s="666" t="s">
        <v>100</v>
      </c>
      <c r="W611" s="385" t="s">
        <v>2500</v>
      </c>
      <c r="X611" s="983">
        <v>2</v>
      </c>
      <c r="Y611" s="983">
        <v>2.2000000000000002</v>
      </c>
      <c r="Z611" s="983" t="s">
        <v>100</v>
      </c>
    </row>
    <row r="612" spans="1:26" s="349" customFormat="1">
      <c r="A612" s="1078" t="s">
        <v>105</v>
      </c>
      <c r="B612" s="629"/>
      <c r="C612" s="810">
        <v>3</v>
      </c>
      <c r="D612" s="318" t="s">
        <v>65</v>
      </c>
      <c r="E612" s="1243">
        <f>SUM(E613,E614,E615,E616,E620,E621,E622,E623,E624,E625,E626,E627,E628,E629,E630,E631,E632,E633,E634,E635,E636,E637)</f>
        <v>3746530</v>
      </c>
      <c r="F612" s="1243">
        <f t="shared" ref="F612:J612" si="44">SUM(F613,F614,F615,F616,F620,F621,F622,F623,F624,F625,F626,F627,F628,F629,F630,F631,F632,F633,F634,F635,F636,F637)</f>
        <v>498000</v>
      </c>
      <c r="G612" s="1243">
        <f t="shared" si="44"/>
        <v>65000</v>
      </c>
      <c r="H612" s="1243">
        <f t="shared" si="44"/>
        <v>0</v>
      </c>
      <c r="I612" s="1243">
        <f t="shared" si="44"/>
        <v>0</v>
      </c>
      <c r="J612" s="1243">
        <f t="shared" si="44"/>
        <v>4309530</v>
      </c>
      <c r="K612" s="1348"/>
      <c r="L612" s="1348"/>
      <c r="M612" s="1348"/>
      <c r="N612" s="1348"/>
      <c r="O612" s="304"/>
      <c r="P612" s="304"/>
      <c r="Q612" s="310"/>
      <c r="R612" s="304"/>
      <c r="S612" s="455"/>
      <c r="T612" s="292"/>
      <c r="U612" s="292"/>
      <c r="V612" s="292"/>
      <c r="W612" s="417"/>
      <c r="X612" s="348"/>
    </row>
    <row r="613" spans="1:26" s="349" customFormat="1" ht="162.75" customHeight="1">
      <c r="A613" s="280"/>
      <c r="B613" s="516"/>
      <c r="C613" s="526">
        <v>1</v>
      </c>
      <c r="D613" s="594" t="s">
        <v>2369</v>
      </c>
      <c r="E613" s="243">
        <v>464630</v>
      </c>
      <c r="F613" s="1137">
        <v>0</v>
      </c>
      <c r="G613" s="1137">
        <v>0</v>
      </c>
      <c r="H613" s="1137">
        <v>0</v>
      </c>
      <c r="I613" s="1137">
        <v>0</v>
      </c>
      <c r="J613" s="338">
        <f t="shared" ref="J613:J623" si="45">SUM(E613:I613)</f>
        <v>464630</v>
      </c>
      <c r="K613" s="226">
        <v>15</v>
      </c>
      <c r="L613" s="226">
        <v>7</v>
      </c>
      <c r="M613" s="226" t="s">
        <v>150</v>
      </c>
      <c r="N613" s="226">
        <v>22</v>
      </c>
      <c r="O613" s="146" t="s">
        <v>568</v>
      </c>
      <c r="P613" s="146" t="s">
        <v>312</v>
      </c>
      <c r="Q613" s="191" t="s">
        <v>2940</v>
      </c>
      <c r="R613" s="146" t="s">
        <v>2370</v>
      </c>
      <c r="S613" s="191" t="s">
        <v>2371</v>
      </c>
      <c r="T613" s="191">
        <v>2</v>
      </c>
      <c r="U613" s="191">
        <v>2.2000000000000002</v>
      </c>
      <c r="V613" s="191" t="s">
        <v>105</v>
      </c>
      <c r="W613" s="146" t="s">
        <v>2361</v>
      </c>
      <c r="X613" s="983">
        <v>2</v>
      </c>
      <c r="Y613" s="983">
        <v>2.2000000000000002</v>
      </c>
      <c r="Z613" s="983" t="s">
        <v>105</v>
      </c>
    </row>
    <row r="614" spans="1:26" s="349" customFormat="1" ht="123" customHeight="1">
      <c r="A614" s="280"/>
      <c r="B614" s="516"/>
      <c r="C614" s="526">
        <v>2</v>
      </c>
      <c r="D614" s="621" t="s">
        <v>2372</v>
      </c>
      <c r="E614" s="243">
        <v>527000</v>
      </c>
      <c r="F614" s="1137">
        <v>0</v>
      </c>
      <c r="G614" s="1137">
        <v>0</v>
      </c>
      <c r="H614" s="1137">
        <v>0</v>
      </c>
      <c r="I614" s="1137">
        <v>0</v>
      </c>
      <c r="J614" s="338">
        <f t="shared" si="45"/>
        <v>527000</v>
      </c>
      <c r="K614" s="226" t="s">
        <v>150</v>
      </c>
      <c r="L614" s="226" t="s">
        <v>150</v>
      </c>
      <c r="M614" s="226">
        <v>40</v>
      </c>
      <c r="N614" s="226">
        <v>40</v>
      </c>
      <c r="O614" s="146" t="s">
        <v>2366</v>
      </c>
      <c r="P614" s="146" t="s">
        <v>299</v>
      </c>
      <c r="Q614" s="191" t="s">
        <v>2940</v>
      </c>
      <c r="R614" s="146" t="s">
        <v>2373</v>
      </c>
      <c r="S614" s="191" t="s">
        <v>2371</v>
      </c>
      <c r="T614" s="191">
        <v>2</v>
      </c>
      <c r="U614" s="191">
        <v>2.2000000000000002</v>
      </c>
      <c r="V614" s="191" t="s">
        <v>105</v>
      </c>
      <c r="W614" s="146" t="s">
        <v>2361</v>
      </c>
      <c r="X614" s="983">
        <v>2</v>
      </c>
      <c r="Y614" s="983">
        <v>2.2000000000000002</v>
      </c>
      <c r="Z614" s="983" t="s">
        <v>105</v>
      </c>
    </row>
    <row r="615" spans="1:26" s="349" customFormat="1" ht="123" customHeight="1">
      <c r="A615" s="280"/>
      <c r="B615" s="516"/>
      <c r="C615" s="526">
        <v>3</v>
      </c>
      <c r="D615" s="621" t="s">
        <v>2374</v>
      </c>
      <c r="E615" s="243">
        <v>504900</v>
      </c>
      <c r="F615" s="1137">
        <v>0</v>
      </c>
      <c r="G615" s="1137">
        <v>0</v>
      </c>
      <c r="H615" s="1137">
        <v>0</v>
      </c>
      <c r="I615" s="1137">
        <v>0</v>
      </c>
      <c r="J615" s="338">
        <f t="shared" si="45"/>
        <v>504900</v>
      </c>
      <c r="K615" s="226" t="s">
        <v>150</v>
      </c>
      <c r="L615" s="226">
        <v>13</v>
      </c>
      <c r="M615" s="226" t="s">
        <v>150</v>
      </c>
      <c r="N615" s="226">
        <v>13</v>
      </c>
      <c r="O615" s="146" t="s">
        <v>2366</v>
      </c>
      <c r="P615" s="146" t="s">
        <v>299</v>
      </c>
      <c r="Q615" s="191" t="s">
        <v>2940</v>
      </c>
      <c r="R615" s="146" t="s">
        <v>2375</v>
      </c>
      <c r="S615" s="191" t="s">
        <v>2376</v>
      </c>
      <c r="T615" s="191">
        <v>2</v>
      </c>
      <c r="U615" s="191">
        <v>2.2000000000000002</v>
      </c>
      <c r="V615" s="191" t="s">
        <v>105</v>
      </c>
      <c r="W615" s="146" t="s">
        <v>2361</v>
      </c>
      <c r="X615" s="983">
        <v>2</v>
      </c>
      <c r="Y615" s="983">
        <v>2.2000000000000002</v>
      </c>
      <c r="Z615" s="983" t="s">
        <v>105</v>
      </c>
    </row>
    <row r="616" spans="1:26" s="349" customFormat="1" ht="38.25" customHeight="1">
      <c r="A616" s="465"/>
      <c r="B616" s="590"/>
      <c r="C616" s="546">
        <v>4</v>
      </c>
      <c r="D616" s="842" t="s">
        <v>704</v>
      </c>
      <c r="E616" s="989">
        <v>0</v>
      </c>
      <c r="F616" s="1234">
        <v>60000</v>
      </c>
      <c r="G616" s="989">
        <v>0</v>
      </c>
      <c r="H616" s="989">
        <v>0</v>
      </c>
      <c r="I616" s="989">
        <v>0</v>
      </c>
      <c r="J616" s="1044">
        <f t="shared" si="45"/>
        <v>60000</v>
      </c>
      <c r="K616" s="989"/>
      <c r="L616" s="989"/>
      <c r="M616" s="989"/>
      <c r="N616" s="989"/>
      <c r="O616" s="340"/>
      <c r="P616" s="340"/>
      <c r="Q616" s="453"/>
      <c r="R616" s="436"/>
      <c r="S616" s="193"/>
      <c r="T616" s="191">
        <v>2</v>
      </c>
      <c r="U616" s="191">
        <v>2.2000000000000002</v>
      </c>
      <c r="V616" s="191" t="s">
        <v>105</v>
      </c>
      <c r="W616" s="340" t="s">
        <v>1544</v>
      </c>
      <c r="X616" s="348">
        <v>2</v>
      </c>
      <c r="Y616" s="349">
        <v>2.2000000000000002</v>
      </c>
      <c r="Z616" s="349" t="s">
        <v>105</v>
      </c>
    </row>
    <row r="617" spans="1:26" s="669" customFormat="1" ht="143.25" customHeight="1">
      <c r="A617" s="794"/>
      <c r="B617" s="786"/>
      <c r="C617" s="619"/>
      <c r="D617" s="1560" t="s">
        <v>1612</v>
      </c>
      <c r="E617" s="1047">
        <v>0</v>
      </c>
      <c r="F617" s="1472">
        <v>20000</v>
      </c>
      <c r="G617" s="1047">
        <v>0</v>
      </c>
      <c r="H617" s="1047">
        <v>0</v>
      </c>
      <c r="I617" s="1047">
        <v>0</v>
      </c>
      <c r="J617" s="1194">
        <f t="shared" si="45"/>
        <v>20000</v>
      </c>
      <c r="K617" s="1537">
        <v>20</v>
      </c>
      <c r="L617" s="1047">
        <v>0</v>
      </c>
      <c r="M617" s="1047">
        <v>0</v>
      </c>
      <c r="N617" s="1537">
        <v>20</v>
      </c>
      <c r="O617" s="788" t="s">
        <v>1610</v>
      </c>
      <c r="P617" s="788" t="s">
        <v>299</v>
      </c>
      <c r="Q617" s="781" t="s">
        <v>1361</v>
      </c>
      <c r="R617" s="788" t="s">
        <v>1613</v>
      </c>
      <c r="S617" s="779" t="s">
        <v>1614</v>
      </c>
      <c r="T617" s="430">
        <v>2</v>
      </c>
      <c r="U617" s="430">
        <v>2.2000000000000002</v>
      </c>
      <c r="V617" s="430" t="s">
        <v>105</v>
      </c>
      <c r="W617" s="1564" t="s">
        <v>1544</v>
      </c>
      <c r="X617" s="1454">
        <v>2</v>
      </c>
      <c r="Y617" s="1454">
        <v>2.2000000000000002</v>
      </c>
      <c r="Z617" s="1454" t="s">
        <v>105</v>
      </c>
    </row>
    <row r="618" spans="1:26" s="669" customFormat="1" ht="143.25" customHeight="1">
      <c r="A618" s="794"/>
      <c r="B618" s="786"/>
      <c r="C618" s="619"/>
      <c r="D618" s="1560" t="s">
        <v>1615</v>
      </c>
      <c r="E618" s="1047">
        <v>0</v>
      </c>
      <c r="F618" s="1472">
        <v>20000</v>
      </c>
      <c r="G618" s="1047">
        <v>0</v>
      </c>
      <c r="H618" s="1047">
        <v>0</v>
      </c>
      <c r="I618" s="1047">
        <v>0</v>
      </c>
      <c r="J618" s="1194">
        <f t="shared" si="45"/>
        <v>20000</v>
      </c>
      <c r="K618" s="1537">
        <v>20</v>
      </c>
      <c r="L618" s="1047">
        <v>0</v>
      </c>
      <c r="M618" s="1047">
        <v>0</v>
      </c>
      <c r="N618" s="1537">
        <v>20</v>
      </c>
      <c r="O618" s="788" t="s">
        <v>1610</v>
      </c>
      <c r="P618" s="788" t="s">
        <v>299</v>
      </c>
      <c r="Q618" s="781" t="s">
        <v>1571</v>
      </c>
      <c r="R618" s="788" t="s">
        <v>1613</v>
      </c>
      <c r="S618" s="779" t="s">
        <v>1614</v>
      </c>
      <c r="T618" s="1447">
        <v>2</v>
      </c>
      <c r="U618" s="1447">
        <v>2.2000000000000002</v>
      </c>
      <c r="V618" s="1447" t="s">
        <v>105</v>
      </c>
      <c r="W618" s="1564" t="s">
        <v>1544</v>
      </c>
      <c r="X618" s="1454">
        <v>2</v>
      </c>
      <c r="Y618" s="1454">
        <v>2.2000000000000002</v>
      </c>
      <c r="Z618" s="1454" t="s">
        <v>105</v>
      </c>
    </row>
    <row r="619" spans="1:26" s="669" customFormat="1" ht="143.25" customHeight="1">
      <c r="A619" s="796"/>
      <c r="B619" s="789"/>
      <c r="C619" s="633"/>
      <c r="D619" s="1566" t="s">
        <v>1616</v>
      </c>
      <c r="E619" s="1041">
        <v>0</v>
      </c>
      <c r="F619" s="1480">
        <v>20000</v>
      </c>
      <c r="G619" s="1041">
        <v>0</v>
      </c>
      <c r="H619" s="1041">
        <v>0</v>
      </c>
      <c r="I619" s="1041">
        <v>0</v>
      </c>
      <c r="J619" s="1195">
        <f t="shared" si="45"/>
        <v>20000</v>
      </c>
      <c r="K619" s="1542">
        <v>10</v>
      </c>
      <c r="L619" s="1041">
        <v>0</v>
      </c>
      <c r="M619" s="1041">
        <v>0</v>
      </c>
      <c r="N619" s="1542">
        <v>10</v>
      </c>
      <c r="O619" s="792" t="s">
        <v>1610</v>
      </c>
      <c r="P619" s="792" t="s">
        <v>299</v>
      </c>
      <c r="Q619" s="791" t="s">
        <v>1567</v>
      </c>
      <c r="R619" s="792" t="s">
        <v>1613</v>
      </c>
      <c r="S619" s="782" t="s">
        <v>1614</v>
      </c>
      <c r="T619" s="355">
        <v>2</v>
      </c>
      <c r="U619" s="355">
        <v>2.2000000000000002</v>
      </c>
      <c r="V619" s="355" t="s">
        <v>105</v>
      </c>
      <c r="W619" s="1570" t="s">
        <v>1544</v>
      </c>
      <c r="X619" s="1477">
        <v>2</v>
      </c>
      <c r="Y619" s="1477">
        <v>2.2000000000000002</v>
      </c>
      <c r="Z619" s="1477" t="s">
        <v>105</v>
      </c>
    </row>
    <row r="620" spans="1:26" s="669" customFormat="1" ht="120" customHeight="1">
      <c r="A620" s="667"/>
      <c r="B620" s="516"/>
      <c r="C620" s="525">
        <v>5</v>
      </c>
      <c r="D620" s="117" t="s">
        <v>1119</v>
      </c>
      <c r="E620" s="1047">
        <v>0</v>
      </c>
      <c r="F620" s="245">
        <v>100000</v>
      </c>
      <c r="G620" s="1047">
        <v>0</v>
      </c>
      <c r="H620" s="1047">
        <v>0</v>
      </c>
      <c r="I620" s="1047">
        <v>0</v>
      </c>
      <c r="J620" s="281">
        <f t="shared" si="45"/>
        <v>100000</v>
      </c>
      <c r="K620" s="1036">
        <v>15</v>
      </c>
      <c r="L620" s="1036">
        <v>5</v>
      </c>
      <c r="M620" s="1036">
        <v>10</v>
      </c>
      <c r="N620" s="1036">
        <f t="shared" ref="N620:N626" si="46">SUM(K620:M620)</f>
        <v>30</v>
      </c>
      <c r="O620" s="354" t="s">
        <v>1610</v>
      </c>
      <c r="P620" s="354" t="s">
        <v>299</v>
      </c>
      <c r="Q620" s="233">
        <v>22037</v>
      </c>
      <c r="R620" s="149" t="s">
        <v>1120</v>
      </c>
      <c r="S620" s="150" t="s">
        <v>1121</v>
      </c>
      <c r="T620" s="191">
        <v>2</v>
      </c>
      <c r="U620" s="191">
        <v>2.2000000000000002</v>
      </c>
      <c r="V620" s="191" t="s">
        <v>105</v>
      </c>
      <c r="W620" s="362" t="s">
        <v>1024</v>
      </c>
      <c r="X620" s="1454">
        <v>2</v>
      </c>
      <c r="Y620" s="1454">
        <v>2.2000000000000002</v>
      </c>
      <c r="Z620" s="1454" t="s">
        <v>105</v>
      </c>
    </row>
    <row r="621" spans="1:26" s="669" customFormat="1" ht="120" customHeight="1">
      <c r="A621" s="667"/>
      <c r="B621" s="516"/>
      <c r="C621" s="524">
        <v>6</v>
      </c>
      <c r="D621" s="123" t="s">
        <v>293</v>
      </c>
      <c r="E621" s="1213" t="s">
        <v>150</v>
      </c>
      <c r="F621" s="1278">
        <v>58000</v>
      </c>
      <c r="G621" s="1213" t="s">
        <v>150</v>
      </c>
      <c r="H621" s="1213" t="s">
        <v>150</v>
      </c>
      <c r="I621" s="1213" t="s">
        <v>150</v>
      </c>
      <c r="J621" s="1131">
        <f t="shared" si="45"/>
        <v>58000</v>
      </c>
      <c r="K621" s="227">
        <v>100</v>
      </c>
      <c r="L621" s="227" t="s">
        <v>150</v>
      </c>
      <c r="M621" s="227" t="s">
        <v>150</v>
      </c>
      <c r="N621" s="227">
        <f t="shared" si="46"/>
        <v>100</v>
      </c>
      <c r="O621" s="1032" t="s">
        <v>308</v>
      </c>
      <c r="P621" s="1032" t="s">
        <v>299</v>
      </c>
      <c r="Q621" s="207">
        <v>21976</v>
      </c>
      <c r="R621" s="146" t="s">
        <v>295</v>
      </c>
      <c r="S621" s="210" t="s">
        <v>296</v>
      </c>
      <c r="T621" s="206">
        <v>2</v>
      </c>
      <c r="U621" s="206">
        <v>2.2000000000000002</v>
      </c>
      <c r="V621" s="206" t="s">
        <v>105</v>
      </c>
      <c r="W621" s="262" t="s">
        <v>153</v>
      </c>
      <c r="X621" s="668"/>
    </row>
    <row r="622" spans="1:26" s="349" customFormat="1" ht="120" customHeight="1">
      <c r="A622" s="280"/>
      <c r="B622" s="516"/>
      <c r="C622" s="525">
        <v>7</v>
      </c>
      <c r="D622" s="122" t="s">
        <v>543</v>
      </c>
      <c r="E622" s="245">
        <v>50000</v>
      </c>
      <c r="F622" s="1047">
        <v>0</v>
      </c>
      <c r="G622" s="1244">
        <v>0</v>
      </c>
      <c r="H622" s="1244">
        <v>0</v>
      </c>
      <c r="I622" s="1244">
        <v>0</v>
      </c>
      <c r="J622" s="281">
        <f t="shared" si="45"/>
        <v>50000</v>
      </c>
      <c r="K622" s="1036">
        <v>20</v>
      </c>
      <c r="L622" s="1036">
        <v>5</v>
      </c>
      <c r="M622" s="1036" t="s">
        <v>150</v>
      </c>
      <c r="N622" s="1036">
        <f t="shared" si="46"/>
        <v>25</v>
      </c>
      <c r="O622" s="149" t="s">
        <v>308</v>
      </c>
      <c r="P622" s="149" t="s">
        <v>521</v>
      </c>
      <c r="Q622" s="233">
        <v>22098</v>
      </c>
      <c r="R622" s="149" t="s">
        <v>430</v>
      </c>
      <c r="S622" s="150" t="s">
        <v>431</v>
      </c>
      <c r="T622" s="231">
        <v>2</v>
      </c>
      <c r="U622" s="231">
        <v>2.2000000000000002</v>
      </c>
      <c r="V622" s="231" t="s">
        <v>105</v>
      </c>
      <c r="W622" s="149" t="s">
        <v>432</v>
      </c>
      <c r="X622" s="348"/>
    </row>
    <row r="623" spans="1:26" s="349" customFormat="1" ht="120" customHeight="1">
      <c r="A623" s="280"/>
      <c r="B623" s="516"/>
      <c r="C623" s="526">
        <v>8</v>
      </c>
      <c r="D623" s="591" t="s">
        <v>703</v>
      </c>
      <c r="E623" s="1047">
        <v>0</v>
      </c>
      <c r="F623" s="1272">
        <v>15000</v>
      </c>
      <c r="G623" s="1134">
        <v>0</v>
      </c>
      <c r="H623" s="1134">
        <v>0</v>
      </c>
      <c r="I623" s="1134">
        <v>0</v>
      </c>
      <c r="J623" s="1288">
        <f t="shared" si="45"/>
        <v>15000</v>
      </c>
      <c r="K623" s="1131">
        <v>60</v>
      </c>
      <c r="L623" s="1131">
        <v>15</v>
      </c>
      <c r="M623" s="1131">
        <v>15</v>
      </c>
      <c r="N623" s="1131">
        <f t="shared" si="46"/>
        <v>90</v>
      </c>
      <c r="O623" s="1032" t="s">
        <v>308</v>
      </c>
      <c r="P623" s="1032" t="s">
        <v>299</v>
      </c>
      <c r="Q623" s="236">
        <v>21947</v>
      </c>
      <c r="R623" s="181" t="s">
        <v>701</v>
      </c>
      <c r="S623" s="943" t="s">
        <v>702</v>
      </c>
      <c r="T623" s="943">
        <v>2</v>
      </c>
      <c r="U623" s="943">
        <v>2.2000000000000002</v>
      </c>
      <c r="V623" s="943" t="s">
        <v>105</v>
      </c>
      <c r="W623" s="783" t="s">
        <v>588</v>
      </c>
      <c r="X623" s="348"/>
    </row>
    <row r="624" spans="1:26" s="349" customFormat="1" ht="120" customHeight="1">
      <c r="A624" s="707"/>
      <c r="B624" s="708"/>
      <c r="C624" s="944">
        <v>9</v>
      </c>
      <c r="D624" s="945" t="s">
        <v>704</v>
      </c>
      <c r="E624" s="1268">
        <v>200000</v>
      </c>
      <c r="F624" s="1134">
        <v>0</v>
      </c>
      <c r="G624" s="1134">
        <v>0</v>
      </c>
      <c r="H624" s="1134">
        <v>0</v>
      </c>
      <c r="I624" s="1134">
        <v>0</v>
      </c>
      <c r="J624" s="1268">
        <f>SUM(E624:I624)</f>
        <v>200000</v>
      </c>
      <c r="K624" s="1131">
        <v>150</v>
      </c>
      <c r="L624" s="1131">
        <v>5</v>
      </c>
      <c r="M624" s="1134">
        <v>0</v>
      </c>
      <c r="N624" s="1131">
        <f t="shared" si="46"/>
        <v>155</v>
      </c>
      <c r="O624" s="345" t="s">
        <v>308</v>
      </c>
      <c r="P624" s="345" t="s">
        <v>299</v>
      </c>
      <c r="Q624" s="2180" t="s">
        <v>3304</v>
      </c>
      <c r="R624" s="942" t="s">
        <v>705</v>
      </c>
      <c r="S624" s="941" t="s">
        <v>706</v>
      </c>
      <c r="T624" s="941">
        <v>2</v>
      </c>
      <c r="U624" s="941">
        <v>2.2000000000000002</v>
      </c>
      <c r="V624" s="941" t="s">
        <v>105</v>
      </c>
      <c r="W624" s="783" t="s">
        <v>588</v>
      </c>
      <c r="X624" s="348"/>
    </row>
    <row r="625" spans="1:26" s="349" customFormat="1" ht="120" customHeight="1">
      <c r="A625" s="280"/>
      <c r="B625" s="516"/>
      <c r="C625" s="526">
        <v>10</v>
      </c>
      <c r="D625" s="631" t="s">
        <v>707</v>
      </c>
      <c r="E625" s="227">
        <v>0</v>
      </c>
      <c r="F625" s="1272">
        <v>15000</v>
      </c>
      <c r="G625" s="227">
        <v>0</v>
      </c>
      <c r="H625" s="227">
        <v>0</v>
      </c>
      <c r="I625" s="227">
        <v>0</v>
      </c>
      <c r="J625" s="1131">
        <f t="shared" ref="J625:J633" si="47">SUM(E625:I625)</f>
        <v>15000</v>
      </c>
      <c r="K625" s="1131">
        <v>60</v>
      </c>
      <c r="L625" s="227">
        <v>0</v>
      </c>
      <c r="M625" s="227">
        <v>0</v>
      </c>
      <c r="N625" s="1131">
        <f t="shared" si="46"/>
        <v>60</v>
      </c>
      <c r="O625" s="1032" t="s">
        <v>308</v>
      </c>
      <c r="P625" s="1032" t="s">
        <v>299</v>
      </c>
      <c r="Q625" s="236">
        <v>21947</v>
      </c>
      <c r="R625" s="181" t="s">
        <v>701</v>
      </c>
      <c r="S625" s="943" t="s">
        <v>702</v>
      </c>
      <c r="T625" s="943">
        <v>2</v>
      </c>
      <c r="U625" s="943">
        <v>2.2000000000000002</v>
      </c>
      <c r="V625" s="943" t="s">
        <v>105</v>
      </c>
      <c r="W625" s="446" t="s">
        <v>588</v>
      </c>
      <c r="X625" s="348"/>
    </row>
    <row r="626" spans="1:26" s="349" customFormat="1" ht="120" customHeight="1">
      <c r="A626" s="280"/>
      <c r="B626" s="516"/>
      <c r="C626" s="526">
        <v>11</v>
      </c>
      <c r="D626" s="263" t="s">
        <v>708</v>
      </c>
      <c r="E626" s="1134">
        <v>0</v>
      </c>
      <c r="F626" s="1272">
        <v>15000</v>
      </c>
      <c r="G626" s="1134">
        <v>0</v>
      </c>
      <c r="H626" s="1134">
        <v>0</v>
      </c>
      <c r="I626" s="1134">
        <v>0</v>
      </c>
      <c r="J626" s="1131">
        <f t="shared" si="47"/>
        <v>15000</v>
      </c>
      <c r="K626" s="1131">
        <v>60</v>
      </c>
      <c r="L626" s="1134">
        <v>0</v>
      </c>
      <c r="M626" s="1134">
        <v>0</v>
      </c>
      <c r="N626" s="1131">
        <f t="shared" si="46"/>
        <v>60</v>
      </c>
      <c r="O626" s="1032" t="s">
        <v>308</v>
      </c>
      <c r="P626" s="1032" t="s">
        <v>299</v>
      </c>
      <c r="Q626" s="236">
        <v>22007</v>
      </c>
      <c r="R626" s="181" t="s">
        <v>701</v>
      </c>
      <c r="S626" s="943" t="s">
        <v>702</v>
      </c>
      <c r="T626" s="943">
        <v>2</v>
      </c>
      <c r="U626" s="943">
        <v>2.2000000000000002</v>
      </c>
      <c r="V626" s="943" t="s">
        <v>105</v>
      </c>
      <c r="W626" s="783" t="s">
        <v>588</v>
      </c>
      <c r="X626" s="348"/>
    </row>
    <row r="627" spans="1:26" s="349" customFormat="1" ht="120" customHeight="1">
      <c r="A627" s="280"/>
      <c r="B627" s="516"/>
      <c r="C627" s="525">
        <v>12</v>
      </c>
      <c r="D627" s="117" t="s">
        <v>1122</v>
      </c>
      <c r="E627" s="1134">
        <v>0</v>
      </c>
      <c r="F627" s="245">
        <v>20000</v>
      </c>
      <c r="G627" s="1134">
        <v>0</v>
      </c>
      <c r="H627" s="1134">
        <v>0</v>
      </c>
      <c r="I627" s="1134">
        <v>0</v>
      </c>
      <c r="J627" s="281">
        <f t="shared" si="47"/>
        <v>20000</v>
      </c>
      <c r="K627" s="1036">
        <v>20</v>
      </c>
      <c r="L627" s="1134">
        <v>0</v>
      </c>
      <c r="M627" s="1134">
        <v>0</v>
      </c>
      <c r="N627" s="1036">
        <v>20</v>
      </c>
      <c r="O627" s="1032" t="s">
        <v>308</v>
      </c>
      <c r="P627" s="1032" t="s">
        <v>299</v>
      </c>
      <c r="Q627" s="233">
        <v>21976</v>
      </c>
      <c r="R627" s="149" t="s">
        <v>1103</v>
      </c>
      <c r="S627" s="150"/>
      <c r="T627" s="231">
        <v>2</v>
      </c>
      <c r="U627" s="231">
        <v>2.2000000000000002</v>
      </c>
      <c r="V627" s="231" t="s">
        <v>105</v>
      </c>
      <c r="W627" s="362" t="s">
        <v>1024</v>
      </c>
      <c r="X627" s="348"/>
    </row>
    <row r="628" spans="1:26" s="349" customFormat="1" ht="120" customHeight="1">
      <c r="A628" s="280"/>
      <c r="B628" s="516"/>
      <c r="C628" s="525">
        <v>13</v>
      </c>
      <c r="D628" s="117" t="s">
        <v>1123</v>
      </c>
      <c r="E628" s="1134">
        <v>0</v>
      </c>
      <c r="F628" s="245">
        <v>20000</v>
      </c>
      <c r="G628" s="1134">
        <v>0</v>
      </c>
      <c r="H628" s="1134">
        <v>0</v>
      </c>
      <c r="I628" s="1134">
        <v>0</v>
      </c>
      <c r="J628" s="281">
        <f t="shared" si="47"/>
        <v>20000</v>
      </c>
      <c r="K628" s="1036">
        <v>20</v>
      </c>
      <c r="L628" s="1134">
        <v>0</v>
      </c>
      <c r="M628" s="1134">
        <v>0</v>
      </c>
      <c r="N628" s="1036">
        <v>20</v>
      </c>
      <c r="O628" s="345" t="s">
        <v>308</v>
      </c>
      <c r="P628" s="345" t="s">
        <v>299</v>
      </c>
      <c r="Q628" s="233">
        <v>22007</v>
      </c>
      <c r="R628" s="149" t="s">
        <v>1120</v>
      </c>
      <c r="S628" s="150" t="s">
        <v>1121</v>
      </c>
      <c r="T628" s="231">
        <v>2</v>
      </c>
      <c r="U628" s="231">
        <v>2.2000000000000002</v>
      </c>
      <c r="V628" s="231" t="s">
        <v>105</v>
      </c>
      <c r="W628" s="362" t="s">
        <v>1024</v>
      </c>
      <c r="X628" s="348"/>
    </row>
    <row r="629" spans="1:26" s="349" customFormat="1" ht="120" customHeight="1">
      <c r="A629" s="280"/>
      <c r="B629" s="516"/>
      <c r="C629" s="529">
        <v>14</v>
      </c>
      <c r="D629" s="180" t="s">
        <v>1291</v>
      </c>
      <c r="E629" s="1138">
        <v>0</v>
      </c>
      <c r="F629" s="1138">
        <v>20000</v>
      </c>
      <c r="G629" s="1069">
        <v>0</v>
      </c>
      <c r="H629" s="1069">
        <v>0</v>
      </c>
      <c r="I629" s="1069">
        <v>0</v>
      </c>
      <c r="J629" s="281">
        <f t="shared" si="47"/>
        <v>20000</v>
      </c>
      <c r="K629" s="227">
        <v>68</v>
      </c>
      <c r="L629" s="227">
        <v>10</v>
      </c>
      <c r="M629" s="227">
        <v>2</v>
      </c>
      <c r="N629" s="227">
        <f>SUM(K629:M629)</f>
        <v>80</v>
      </c>
      <c r="O629" s="146" t="s">
        <v>308</v>
      </c>
      <c r="P629" s="146" t="s">
        <v>299</v>
      </c>
      <c r="Q629" s="199" t="s">
        <v>1263</v>
      </c>
      <c r="R629" s="146" t="s">
        <v>1289</v>
      </c>
      <c r="S629" s="189" t="s">
        <v>1292</v>
      </c>
      <c r="T629" s="191">
        <v>2</v>
      </c>
      <c r="U629" s="191">
        <v>2.2000000000000002</v>
      </c>
      <c r="V629" s="191" t="s">
        <v>105</v>
      </c>
      <c r="W629" s="149" t="s">
        <v>1171</v>
      </c>
      <c r="X629" s="348"/>
    </row>
    <row r="630" spans="1:26" s="349" customFormat="1" ht="120" customHeight="1">
      <c r="A630" s="280"/>
      <c r="B630" s="516"/>
      <c r="C630" s="529">
        <v>15</v>
      </c>
      <c r="D630" s="180" t="s">
        <v>1293</v>
      </c>
      <c r="E630" s="1138">
        <v>0</v>
      </c>
      <c r="F630" s="1138">
        <v>20000</v>
      </c>
      <c r="G630" s="1069">
        <v>0</v>
      </c>
      <c r="H630" s="1069">
        <v>0</v>
      </c>
      <c r="I630" s="1069">
        <v>0</v>
      </c>
      <c r="J630" s="281">
        <f t="shared" si="47"/>
        <v>20000</v>
      </c>
      <c r="K630" s="227">
        <v>68</v>
      </c>
      <c r="L630" s="227">
        <v>10</v>
      </c>
      <c r="M630" s="227">
        <v>2</v>
      </c>
      <c r="N630" s="227">
        <f>SUM(K630:M630)</f>
        <v>80</v>
      </c>
      <c r="O630" s="146" t="s">
        <v>308</v>
      </c>
      <c r="P630" s="146" t="s">
        <v>299</v>
      </c>
      <c r="Q630" s="199" t="s">
        <v>3206</v>
      </c>
      <c r="R630" s="146" t="s">
        <v>1289</v>
      </c>
      <c r="S630" s="189" t="s">
        <v>1292</v>
      </c>
      <c r="T630" s="191">
        <v>2</v>
      </c>
      <c r="U630" s="191">
        <v>2.2000000000000002</v>
      </c>
      <c r="V630" s="191" t="s">
        <v>105</v>
      </c>
      <c r="W630" s="149" t="s">
        <v>1171</v>
      </c>
      <c r="X630" s="348"/>
    </row>
    <row r="631" spans="1:26" s="349" customFormat="1" ht="120" customHeight="1">
      <c r="A631" s="280"/>
      <c r="B631" s="516"/>
      <c r="C631" s="529">
        <v>16</v>
      </c>
      <c r="D631" s="180" t="s">
        <v>1482</v>
      </c>
      <c r="E631" s="227">
        <v>0</v>
      </c>
      <c r="F631" s="1213">
        <v>65000</v>
      </c>
      <c r="G631" s="227">
        <v>0</v>
      </c>
      <c r="H631" s="227">
        <v>0</v>
      </c>
      <c r="I631" s="227">
        <v>0</v>
      </c>
      <c r="J631" s="111">
        <f t="shared" si="47"/>
        <v>65000</v>
      </c>
      <c r="K631" s="226">
        <v>133</v>
      </c>
      <c r="L631" s="226">
        <v>17</v>
      </c>
      <c r="M631" s="226">
        <v>0</v>
      </c>
      <c r="N631" s="226">
        <f>SUM(K631:M631)</f>
        <v>150</v>
      </c>
      <c r="O631" s="385" t="s">
        <v>308</v>
      </c>
      <c r="P631" s="385" t="s">
        <v>299</v>
      </c>
      <c r="Q631" s="246">
        <v>22098</v>
      </c>
      <c r="R631" s="146" t="s">
        <v>1483</v>
      </c>
      <c r="S631" s="189" t="s">
        <v>1484</v>
      </c>
      <c r="T631" s="191">
        <v>2</v>
      </c>
      <c r="U631" s="191">
        <v>2.2000000000000002</v>
      </c>
      <c r="V631" s="191" t="s">
        <v>105</v>
      </c>
      <c r="W631" s="146" t="s">
        <v>1373</v>
      </c>
      <c r="X631" s="348"/>
    </row>
    <row r="632" spans="1:26" s="349" customFormat="1" ht="120" customHeight="1">
      <c r="A632" s="280"/>
      <c r="B632" s="516"/>
      <c r="C632" s="529">
        <v>17</v>
      </c>
      <c r="D632" s="180" t="s">
        <v>1842</v>
      </c>
      <c r="E632" s="1134">
        <v>0</v>
      </c>
      <c r="F632" s="245">
        <v>20000</v>
      </c>
      <c r="G632" s="1134">
        <v>0</v>
      </c>
      <c r="H632" s="1134">
        <v>0</v>
      </c>
      <c r="I632" s="1134">
        <v>0</v>
      </c>
      <c r="J632" s="281">
        <f t="shared" si="47"/>
        <v>20000</v>
      </c>
      <c r="K632" s="1036">
        <v>90</v>
      </c>
      <c r="L632" s="1134">
        <v>0</v>
      </c>
      <c r="M632" s="1134">
        <v>0</v>
      </c>
      <c r="N632" s="1036">
        <f>SUM(K632:M632)</f>
        <v>90</v>
      </c>
      <c r="O632" s="149" t="s">
        <v>308</v>
      </c>
      <c r="P632" s="149" t="s">
        <v>299</v>
      </c>
      <c r="Q632" s="356">
        <v>21947</v>
      </c>
      <c r="R632" s="149" t="s">
        <v>1843</v>
      </c>
      <c r="S632" s="152" t="s">
        <v>1844</v>
      </c>
      <c r="T632" s="152">
        <v>2</v>
      </c>
      <c r="U632" s="152">
        <v>2.2000000000000002</v>
      </c>
      <c r="V632" s="152" t="s">
        <v>105</v>
      </c>
      <c r="W632" s="149" t="s">
        <v>1725</v>
      </c>
      <c r="X632" s="348"/>
    </row>
    <row r="633" spans="1:26" s="349" customFormat="1" ht="120" customHeight="1">
      <c r="A633" s="280"/>
      <c r="B633" s="516"/>
      <c r="C633" s="529">
        <v>18</v>
      </c>
      <c r="D633" s="180" t="s">
        <v>1845</v>
      </c>
      <c r="E633" s="1134">
        <v>0</v>
      </c>
      <c r="F633" s="245">
        <v>20000</v>
      </c>
      <c r="G633" s="227">
        <v>0</v>
      </c>
      <c r="H633" s="227">
        <v>0</v>
      </c>
      <c r="I633" s="227">
        <v>0</v>
      </c>
      <c r="J633" s="281">
        <f t="shared" si="47"/>
        <v>20000</v>
      </c>
      <c r="K633" s="1036">
        <v>90</v>
      </c>
      <c r="L633" s="1134">
        <v>0</v>
      </c>
      <c r="M633" s="1134">
        <v>0</v>
      </c>
      <c r="N633" s="1036">
        <f>SUM(K633:M633)</f>
        <v>90</v>
      </c>
      <c r="O633" s="149" t="s">
        <v>308</v>
      </c>
      <c r="P633" s="149" t="s">
        <v>299</v>
      </c>
      <c r="Q633" s="356">
        <v>22007</v>
      </c>
      <c r="R633" s="149" t="s">
        <v>1846</v>
      </c>
      <c r="S633" s="152" t="s">
        <v>1806</v>
      </c>
      <c r="T633" s="152">
        <v>2</v>
      </c>
      <c r="U633" s="152">
        <v>2.2000000000000002</v>
      </c>
      <c r="V633" s="152" t="s">
        <v>105</v>
      </c>
      <c r="W633" s="149" t="s">
        <v>1725</v>
      </c>
      <c r="X633" s="348"/>
    </row>
    <row r="634" spans="1:26" s="349" customFormat="1" ht="120" customHeight="1">
      <c r="A634" s="280"/>
      <c r="B634" s="516"/>
      <c r="C634" s="529">
        <v>19</v>
      </c>
      <c r="D634" s="263" t="s">
        <v>1990</v>
      </c>
      <c r="E634" s="1134">
        <v>0</v>
      </c>
      <c r="F634" s="1134">
        <v>0</v>
      </c>
      <c r="G634" s="1235">
        <v>15000</v>
      </c>
      <c r="H634" s="1134">
        <v>0</v>
      </c>
      <c r="I634" s="1134">
        <v>0</v>
      </c>
      <c r="J634" s="1245">
        <v>15000</v>
      </c>
      <c r="K634" s="1134">
        <v>0</v>
      </c>
      <c r="L634" s="873">
        <v>10</v>
      </c>
      <c r="M634" s="873">
        <v>30</v>
      </c>
      <c r="N634" s="1064">
        <v>40</v>
      </c>
      <c r="O634" s="345" t="s">
        <v>308</v>
      </c>
      <c r="P634" s="345" t="s">
        <v>299</v>
      </c>
      <c r="Q634" s="265">
        <v>22129</v>
      </c>
      <c r="R634" s="383" t="s">
        <v>1963</v>
      </c>
      <c r="S634" s="264" t="s">
        <v>1964</v>
      </c>
      <c r="T634" s="266">
        <v>2</v>
      </c>
      <c r="U634" s="266">
        <v>2.2000000000000002</v>
      </c>
      <c r="V634" s="266" t="s">
        <v>105</v>
      </c>
      <c r="W634" s="181" t="s">
        <v>1877</v>
      </c>
      <c r="X634" s="348"/>
    </row>
    <row r="635" spans="1:26" s="349" customFormat="1" ht="120" customHeight="1">
      <c r="A635" s="280"/>
      <c r="B635" s="516"/>
      <c r="C635" s="529">
        <v>20</v>
      </c>
      <c r="D635" s="263" t="s">
        <v>1991</v>
      </c>
      <c r="E635" s="1134">
        <v>0</v>
      </c>
      <c r="F635" s="1134">
        <v>0</v>
      </c>
      <c r="G635" s="1245">
        <v>50000</v>
      </c>
      <c r="H635" s="1134">
        <v>0</v>
      </c>
      <c r="I635" s="1134">
        <v>0</v>
      </c>
      <c r="J635" s="1245">
        <v>50000</v>
      </c>
      <c r="K635" s="873">
        <v>100</v>
      </c>
      <c r="L635" s="1134">
        <v>0</v>
      </c>
      <c r="M635" s="1134">
        <v>0</v>
      </c>
      <c r="N635" s="873">
        <v>100</v>
      </c>
      <c r="O635" s="1032" t="s">
        <v>308</v>
      </c>
      <c r="P635" s="1032" t="s">
        <v>299</v>
      </c>
      <c r="Q635" s="244">
        <v>22007</v>
      </c>
      <c r="R635" s="181" t="s">
        <v>1992</v>
      </c>
      <c r="S635" s="175" t="s">
        <v>1908</v>
      </c>
      <c r="T635" s="241">
        <v>2</v>
      </c>
      <c r="U635" s="241">
        <v>2.2000000000000002</v>
      </c>
      <c r="V635" s="241" t="s">
        <v>105</v>
      </c>
      <c r="W635" s="181" t="s">
        <v>1877</v>
      </c>
      <c r="X635" s="348"/>
    </row>
    <row r="636" spans="1:26" s="349" customFormat="1" ht="120" customHeight="1">
      <c r="A636" s="280"/>
      <c r="B636" s="516"/>
      <c r="C636" s="525">
        <v>21</v>
      </c>
      <c r="D636" s="120" t="s">
        <v>2344</v>
      </c>
      <c r="E636" s="245">
        <v>2000000</v>
      </c>
      <c r="F636" s="1134">
        <v>0</v>
      </c>
      <c r="G636" s="1134">
        <v>0</v>
      </c>
      <c r="H636" s="1134">
        <v>0</v>
      </c>
      <c r="I636" s="1134">
        <v>0</v>
      </c>
      <c r="J636" s="1131">
        <f>SUM(E636:I636)</f>
        <v>2000000</v>
      </c>
      <c r="K636" s="1036">
        <v>69</v>
      </c>
      <c r="L636" s="1036">
        <v>20</v>
      </c>
      <c r="M636" s="1134">
        <v>0</v>
      </c>
      <c r="N636" s="1036">
        <f>SUM(K636:M636)</f>
        <v>89</v>
      </c>
      <c r="O636" s="1032" t="s">
        <v>308</v>
      </c>
      <c r="P636" s="1032" t="s">
        <v>299</v>
      </c>
      <c r="Q636" s="233">
        <v>22098</v>
      </c>
      <c r="R636" s="149" t="s">
        <v>2329</v>
      </c>
      <c r="S636" s="231" t="s">
        <v>2330</v>
      </c>
      <c r="T636" s="231">
        <v>2</v>
      </c>
      <c r="U636" s="231">
        <v>2.2000000000000002</v>
      </c>
      <c r="V636" s="231" t="s">
        <v>105</v>
      </c>
      <c r="W636" s="262" t="s">
        <v>2314</v>
      </c>
      <c r="X636" s="348"/>
    </row>
    <row r="637" spans="1:26" s="349" customFormat="1" ht="120" customHeight="1">
      <c r="A637" s="280"/>
      <c r="B637" s="516"/>
      <c r="C637" s="524">
        <v>22</v>
      </c>
      <c r="D637" s="291" t="s">
        <v>2684</v>
      </c>
      <c r="E637" s="1134">
        <v>0</v>
      </c>
      <c r="F637" s="270">
        <v>50000</v>
      </c>
      <c r="G637" s="1134">
        <v>0</v>
      </c>
      <c r="H637" s="1134">
        <v>0</v>
      </c>
      <c r="I637" s="1134">
        <v>0</v>
      </c>
      <c r="J637" s="338">
        <v>50000</v>
      </c>
      <c r="K637" s="227">
        <v>60</v>
      </c>
      <c r="L637" s="227">
        <v>0</v>
      </c>
      <c r="M637" s="227">
        <v>0</v>
      </c>
      <c r="N637" s="227">
        <v>60</v>
      </c>
      <c r="O637" s="345" t="s">
        <v>308</v>
      </c>
      <c r="P637" s="345" t="s">
        <v>299</v>
      </c>
      <c r="Q637" s="207">
        <v>21976</v>
      </c>
      <c r="R637" s="174" t="s">
        <v>2685</v>
      </c>
      <c r="S637" s="210" t="s">
        <v>2686</v>
      </c>
      <c r="T637" s="210">
        <v>2</v>
      </c>
      <c r="U637" s="210">
        <v>2.2000000000000002</v>
      </c>
      <c r="V637" s="210" t="s">
        <v>105</v>
      </c>
      <c r="W637" s="385" t="s">
        <v>2500</v>
      </c>
      <c r="X637" s="983"/>
      <c r="Y637" s="983"/>
      <c r="Z637" s="983"/>
    </row>
    <row r="638" spans="1:26" s="349" customFormat="1">
      <c r="A638" s="1204" t="s">
        <v>2784</v>
      </c>
      <c r="B638" s="629"/>
      <c r="C638" s="810">
        <v>5</v>
      </c>
      <c r="D638" s="318" t="s">
        <v>66</v>
      </c>
      <c r="E638" s="1246">
        <f>SUM(E639:E640)</f>
        <v>22680000</v>
      </c>
      <c r="F638" s="1246">
        <f t="shared" ref="F638:J638" si="48">SUM(F639:F640)</f>
        <v>60000000</v>
      </c>
      <c r="G638" s="1246">
        <f t="shared" si="48"/>
        <v>0</v>
      </c>
      <c r="H638" s="1246">
        <f t="shared" si="48"/>
        <v>0</v>
      </c>
      <c r="I638" s="1246">
        <f t="shared" si="48"/>
        <v>0</v>
      </c>
      <c r="J638" s="1246">
        <f t="shared" si="48"/>
        <v>82680000</v>
      </c>
      <c r="K638" s="1348"/>
      <c r="L638" s="1348"/>
      <c r="M638" s="1348"/>
      <c r="N638" s="1348"/>
      <c r="O638" s="304"/>
      <c r="P638" s="304"/>
      <c r="Q638" s="310"/>
      <c r="R638" s="304"/>
      <c r="S638" s="455"/>
      <c r="T638" s="292"/>
      <c r="U638" s="292"/>
      <c r="V638" s="292"/>
      <c r="W638" s="417"/>
      <c r="X638" s="348"/>
    </row>
    <row r="639" spans="1:26" s="349" customFormat="1" ht="120" customHeight="1">
      <c r="A639" s="280"/>
      <c r="B639" s="516"/>
      <c r="C639" s="525">
        <v>1</v>
      </c>
      <c r="D639" s="123" t="s">
        <v>2377</v>
      </c>
      <c r="E639" s="1145">
        <v>180000</v>
      </c>
      <c r="F639" s="227">
        <v>0</v>
      </c>
      <c r="G639" s="227">
        <v>0</v>
      </c>
      <c r="H639" s="227">
        <v>0</v>
      </c>
      <c r="I639" s="227">
        <v>0</v>
      </c>
      <c r="J639" s="338">
        <f>SUM(E639:I639)</f>
        <v>180000</v>
      </c>
      <c r="K639" s="226">
        <v>5</v>
      </c>
      <c r="L639" s="226">
        <v>16</v>
      </c>
      <c r="M639" s="226" t="s">
        <v>150</v>
      </c>
      <c r="N639" s="226">
        <v>21</v>
      </c>
      <c r="O639" s="146" t="s">
        <v>2682</v>
      </c>
      <c r="P639" s="146" t="s">
        <v>299</v>
      </c>
      <c r="Q639" s="246">
        <v>241214</v>
      </c>
      <c r="R639" s="146" t="s">
        <v>2375</v>
      </c>
      <c r="S639" s="191" t="s">
        <v>2376</v>
      </c>
      <c r="T639" s="191">
        <v>2</v>
      </c>
      <c r="U639" s="191">
        <v>2.2999999999999998</v>
      </c>
      <c r="V639" s="191" t="s">
        <v>2784</v>
      </c>
      <c r="W639" s="146" t="s">
        <v>2361</v>
      </c>
      <c r="X639" s="983">
        <v>2</v>
      </c>
      <c r="Y639" s="983">
        <v>2.2999999999999998</v>
      </c>
      <c r="Z639" s="983" t="s">
        <v>2784</v>
      </c>
    </row>
    <row r="640" spans="1:26" s="349" customFormat="1" ht="46.5">
      <c r="A640" s="280"/>
      <c r="B640" s="516"/>
      <c r="C640" s="525"/>
      <c r="D640" s="123" t="s">
        <v>2927</v>
      </c>
      <c r="E640" s="1145">
        <v>22500000</v>
      </c>
      <c r="F640" s="227">
        <v>60000000</v>
      </c>
      <c r="G640" s="227">
        <v>0</v>
      </c>
      <c r="H640" s="227">
        <v>0</v>
      </c>
      <c r="I640" s="227">
        <v>0</v>
      </c>
      <c r="J640" s="338">
        <f>SUM(E640:I640)</f>
        <v>82500000</v>
      </c>
      <c r="K640" s="226">
        <v>0</v>
      </c>
      <c r="L640" s="226">
        <v>0</v>
      </c>
      <c r="M640" s="226">
        <v>0</v>
      </c>
      <c r="N640" s="226">
        <v>0</v>
      </c>
      <c r="O640" s="190">
        <v>0</v>
      </c>
      <c r="P640" s="190">
        <v>0</v>
      </c>
      <c r="Q640" s="191" t="s">
        <v>2940</v>
      </c>
      <c r="R640" s="1847">
        <v>0</v>
      </c>
      <c r="S640" s="190">
        <v>0</v>
      </c>
      <c r="T640" s="190">
        <v>0</v>
      </c>
      <c r="U640" s="190">
        <v>0</v>
      </c>
      <c r="V640" s="190">
        <v>0</v>
      </c>
      <c r="W640" s="1636" t="s">
        <v>2926</v>
      </c>
      <c r="X640" s="983"/>
      <c r="Y640" s="983"/>
      <c r="Z640" s="983"/>
    </row>
    <row r="641" spans="1:24" s="349" customFormat="1">
      <c r="A641" s="709"/>
      <c r="B641" s="2191" t="s">
        <v>67</v>
      </c>
      <c r="C641" s="2192"/>
      <c r="D641" s="2193"/>
      <c r="E641" s="1247">
        <f t="shared" ref="E641:J641" si="49">SUM(E642,E749)</f>
        <v>171541760</v>
      </c>
      <c r="F641" s="1247">
        <f t="shared" si="49"/>
        <v>514987480</v>
      </c>
      <c r="G641" s="1247">
        <f t="shared" si="49"/>
        <v>413280</v>
      </c>
      <c r="H641" s="1247">
        <f t="shared" si="49"/>
        <v>0</v>
      </c>
      <c r="I641" s="1247">
        <f t="shared" si="49"/>
        <v>85000</v>
      </c>
      <c r="J641" s="1247">
        <f t="shared" si="49"/>
        <v>687027520</v>
      </c>
      <c r="K641" s="1354"/>
      <c r="L641" s="1354"/>
      <c r="M641" s="1354"/>
      <c r="N641" s="1354"/>
      <c r="O641" s="711"/>
      <c r="P641" s="711"/>
      <c r="Q641" s="712"/>
      <c r="R641" s="711"/>
      <c r="S641" s="710"/>
      <c r="T641" s="311"/>
      <c r="U641" s="312"/>
      <c r="V641" s="312"/>
      <c r="W641" s="909"/>
      <c r="X641" s="348"/>
    </row>
    <row r="642" spans="1:24" s="718" customFormat="1">
      <c r="A642" s="713"/>
      <c r="B642" s="635"/>
      <c r="C642" s="811">
        <v>2.1</v>
      </c>
      <c r="D642" s="313" t="s">
        <v>68</v>
      </c>
      <c r="E642" s="1248">
        <f t="shared" ref="E642:J642" si="50">SUM(E643,E647,E673,E716,E717,E722,E731)</f>
        <v>126362760</v>
      </c>
      <c r="F642" s="1248">
        <f t="shared" si="50"/>
        <v>394927480</v>
      </c>
      <c r="G642" s="1248">
        <f t="shared" si="50"/>
        <v>413280</v>
      </c>
      <c r="H642" s="1248">
        <f t="shared" si="50"/>
        <v>0</v>
      </c>
      <c r="I642" s="1248">
        <f t="shared" si="50"/>
        <v>85000</v>
      </c>
      <c r="J642" s="1248">
        <f t="shared" si="50"/>
        <v>521788520</v>
      </c>
      <c r="K642" s="1355"/>
      <c r="L642" s="1355"/>
      <c r="M642" s="1355"/>
      <c r="N642" s="1355"/>
      <c r="O642" s="715"/>
      <c r="P642" s="715"/>
      <c r="Q642" s="716"/>
      <c r="R642" s="715"/>
      <c r="S642" s="714"/>
      <c r="T642" s="314"/>
      <c r="U642" s="314"/>
      <c r="V642" s="314"/>
      <c r="W642" s="910"/>
      <c r="X642" s="717"/>
    </row>
    <row r="643" spans="1:24" s="723" customFormat="1">
      <c r="A643" s="719"/>
      <c r="B643" s="636"/>
      <c r="C643" s="812" t="s">
        <v>69</v>
      </c>
      <c r="D643" s="315" t="s">
        <v>70</v>
      </c>
      <c r="E643" s="1249">
        <f>SUM(E644)</f>
        <v>6832660</v>
      </c>
      <c r="F643" s="1249">
        <f t="shared" ref="F643:J643" si="51">SUM(F644)</f>
        <v>235536600</v>
      </c>
      <c r="G643" s="1249">
        <f t="shared" si="51"/>
        <v>65000</v>
      </c>
      <c r="H643" s="1249">
        <f t="shared" si="51"/>
        <v>0</v>
      </c>
      <c r="I643" s="1249">
        <f t="shared" si="51"/>
        <v>0</v>
      </c>
      <c r="J643" s="1249">
        <f t="shared" si="51"/>
        <v>242434260</v>
      </c>
      <c r="K643" s="1356"/>
      <c r="L643" s="1356"/>
      <c r="M643" s="1356"/>
      <c r="N643" s="1356"/>
      <c r="O643" s="316"/>
      <c r="P643" s="316"/>
      <c r="Q643" s="721"/>
      <c r="R643" s="316"/>
      <c r="S643" s="720"/>
      <c r="T643" s="317"/>
      <c r="U643" s="317"/>
      <c r="V643" s="317"/>
      <c r="W643" s="911"/>
      <c r="X643" s="722"/>
    </row>
    <row r="644" spans="1:24" s="722" customFormat="1" ht="46.5">
      <c r="A644" s="2181" t="s">
        <v>681</v>
      </c>
      <c r="B644" s="637"/>
      <c r="C644" s="810">
        <v>1</v>
      </c>
      <c r="D644" s="320" t="s">
        <v>71</v>
      </c>
      <c r="E644" s="1250">
        <f>SUM(E645,E646)</f>
        <v>6832660</v>
      </c>
      <c r="F644" s="1250">
        <f t="shared" ref="F644:J644" si="52">SUM(F645,F646)</f>
        <v>235536600</v>
      </c>
      <c r="G644" s="1250">
        <f t="shared" si="52"/>
        <v>65000</v>
      </c>
      <c r="H644" s="1250">
        <f t="shared" si="52"/>
        <v>0</v>
      </c>
      <c r="I644" s="1250">
        <f t="shared" si="52"/>
        <v>0</v>
      </c>
      <c r="J644" s="1250">
        <f t="shared" si="52"/>
        <v>242434260</v>
      </c>
      <c r="K644" s="1130"/>
      <c r="L644" s="1130"/>
      <c r="M644" s="1130"/>
      <c r="N644" s="1130"/>
      <c r="O644" s="319"/>
      <c r="P644" s="319"/>
      <c r="Q644" s="501"/>
      <c r="R644" s="319"/>
      <c r="S644" s="486"/>
      <c r="T644" s="225"/>
      <c r="U644" s="225"/>
      <c r="V644" s="225"/>
      <c r="W644" s="485"/>
    </row>
    <row r="645" spans="1:24" s="349" customFormat="1" ht="142.5" customHeight="1">
      <c r="A645" s="280"/>
      <c r="B645" s="516"/>
      <c r="C645" s="776">
        <v>1</v>
      </c>
      <c r="D645" s="630" t="s">
        <v>677</v>
      </c>
      <c r="E645" s="1067">
        <v>0</v>
      </c>
      <c r="F645" s="1067">
        <v>0</v>
      </c>
      <c r="G645" s="1135">
        <v>65000</v>
      </c>
      <c r="H645" s="1067">
        <v>0</v>
      </c>
      <c r="I645" s="1067">
        <v>0</v>
      </c>
      <c r="J645" s="1131">
        <f>SUM(E645:I645)</f>
        <v>65000</v>
      </c>
      <c r="K645" s="1135">
        <v>60</v>
      </c>
      <c r="L645" s="1135">
        <v>4</v>
      </c>
      <c r="M645" s="1135">
        <v>0</v>
      </c>
      <c r="N645" s="1135">
        <f>SUM(K645:M645)</f>
        <v>64</v>
      </c>
      <c r="O645" s="383" t="s">
        <v>678</v>
      </c>
      <c r="P645" s="383" t="s">
        <v>679</v>
      </c>
      <c r="Q645" s="321">
        <v>22068</v>
      </c>
      <c r="R645" s="383" t="s">
        <v>680</v>
      </c>
      <c r="S645" s="371" t="s">
        <v>637</v>
      </c>
      <c r="T645" s="371">
        <v>13</v>
      </c>
      <c r="U645" s="371">
        <v>13.1</v>
      </c>
      <c r="V645" s="371" t="s">
        <v>681</v>
      </c>
      <c r="W645" s="783" t="s">
        <v>588</v>
      </c>
      <c r="X645" s="348"/>
    </row>
    <row r="646" spans="1:24" s="1854" customFormat="1" ht="46.5">
      <c r="A646" s="1628"/>
      <c r="B646" s="1629"/>
      <c r="C646" s="1848"/>
      <c r="D646" s="1849" t="s">
        <v>3174</v>
      </c>
      <c r="E646" s="1804">
        <v>6832660</v>
      </c>
      <c r="F646" s="1804">
        <v>235536600</v>
      </c>
      <c r="G646" s="1067">
        <v>0</v>
      </c>
      <c r="H646" s="1067">
        <v>0</v>
      </c>
      <c r="I646" s="1067">
        <v>0</v>
      </c>
      <c r="J646" s="1850">
        <f>SUM(E646:I646)</f>
        <v>242369260</v>
      </c>
      <c r="K646" s="1135">
        <v>0</v>
      </c>
      <c r="L646" s="1135">
        <v>0</v>
      </c>
      <c r="M646" s="1135">
        <v>0</v>
      </c>
      <c r="N646" s="1135">
        <v>0</v>
      </c>
      <c r="O646" s="1851">
        <v>0</v>
      </c>
      <c r="P646" s="1851">
        <v>0</v>
      </c>
      <c r="Q646" s="191" t="s">
        <v>2940</v>
      </c>
      <c r="R646" s="1852">
        <v>0</v>
      </c>
      <c r="S646" s="1851">
        <v>0</v>
      </c>
      <c r="T646" s="1851">
        <v>0</v>
      </c>
      <c r="U646" s="1851">
        <v>0</v>
      </c>
      <c r="V646" s="1851">
        <v>0</v>
      </c>
      <c r="W646" s="1810" t="s">
        <v>2926</v>
      </c>
      <c r="X646" s="1853"/>
    </row>
    <row r="647" spans="1:24" s="505" customFormat="1">
      <c r="A647" s="860"/>
      <c r="B647" s="861"/>
      <c r="C647" s="814" t="s">
        <v>72</v>
      </c>
      <c r="D647" s="859" t="s">
        <v>73</v>
      </c>
      <c r="E647" s="1251">
        <f t="shared" ref="E647:J647" si="53">SUM(E648,E659,E666,E670)</f>
        <v>22790000</v>
      </c>
      <c r="F647" s="1251">
        <f t="shared" si="53"/>
        <v>64315000</v>
      </c>
      <c r="G647" s="1251">
        <f t="shared" si="53"/>
        <v>45000</v>
      </c>
      <c r="H647" s="1251">
        <f t="shared" si="53"/>
        <v>0</v>
      </c>
      <c r="I647" s="1251">
        <f t="shared" si="53"/>
        <v>0</v>
      </c>
      <c r="J647" s="1251">
        <f t="shared" si="53"/>
        <v>87150000</v>
      </c>
      <c r="K647" s="1357"/>
      <c r="L647" s="1357"/>
      <c r="M647" s="1357"/>
      <c r="N647" s="1357"/>
      <c r="O647" s="472"/>
      <c r="P647" s="472"/>
      <c r="Q647" s="730"/>
      <c r="R647" s="472"/>
      <c r="S647" s="729"/>
      <c r="T647" s="322"/>
      <c r="U647" s="322"/>
      <c r="V647" s="322"/>
      <c r="W647" s="912"/>
    </row>
    <row r="648" spans="1:24" s="505" customFormat="1">
      <c r="A648" s="2182" t="s">
        <v>300</v>
      </c>
      <c r="B648" s="637"/>
      <c r="C648" s="813">
        <v>1</v>
      </c>
      <c r="D648" s="215" t="s">
        <v>74</v>
      </c>
      <c r="E648" s="1252">
        <f t="shared" ref="E648:J648" si="54">SUM(E655,E649,E651,E652,E650,E653,E654,E656,E658,E657)</f>
        <v>250000</v>
      </c>
      <c r="F648" s="1252">
        <f t="shared" si="54"/>
        <v>3425000</v>
      </c>
      <c r="G648" s="1252">
        <f t="shared" si="54"/>
        <v>0</v>
      </c>
      <c r="H648" s="1252">
        <f t="shared" si="54"/>
        <v>0</v>
      </c>
      <c r="I648" s="1252">
        <f t="shared" si="54"/>
        <v>0</v>
      </c>
      <c r="J648" s="1252">
        <f t="shared" si="54"/>
        <v>3675000</v>
      </c>
      <c r="K648" s="1130"/>
      <c r="L648" s="1130"/>
      <c r="M648" s="1130"/>
      <c r="N648" s="1130"/>
      <c r="O648" s="319"/>
      <c r="P648" s="319"/>
      <c r="Q648" s="501"/>
      <c r="R648" s="319"/>
      <c r="S648" s="486"/>
      <c r="T648" s="225"/>
      <c r="U648" s="225"/>
      <c r="V648" s="225"/>
      <c r="W648" s="485"/>
    </row>
    <row r="649" spans="1:24" s="349" customFormat="1" ht="150.75" customHeight="1">
      <c r="A649" s="280"/>
      <c r="B649" s="516"/>
      <c r="C649" s="526">
        <v>1</v>
      </c>
      <c r="D649" s="594" t="s">
        <v>709</v>
      </c>
      <c r="E649" s="243">
        <v>100000</v>
      </c>
      <c r="F649" s="1067">
        <v>0</v>
      </c>
      <c r="G649" s="1067">
        <v>0</v>
      </c>
      <c r="H649" s="1067">
        <v>0</v>
      </c>
      <c r="I649" s="1067">
        <v>0</v>
      </c>
      <c r="J649" s="1131">
        <v>100000</v>
      </c>
      <c r="K649" s="1064">
        <v>0</v>
      </c>
      <c r="L649" s="1064">
        <v>0</v>
      </c>
      <c r="M649" s="1064">
        <v>0</v>
      </c>
      <c r="N649" s="1064">
        <v>0</v>
      </c>
      <c r="O649" s="181" t="s">
        <v>670</v>
      </c>
      <c r="P649" s="181" t="s">
        <v>710</v>
      </c>
      <c r="Q649" s="241" t="s">
        <v>3016</v>
      </c>
      <c r="R649" s="181" t="s">
        <v>711</v>
      </c>
      <c r="S649" s="943" t="s">
        <v>712</v>
      </c>
      <c r="T649" s="943">
        <v>3</v>
      </c>
      <c r="U649" s="943">
        <v>3.1</v>
      </c>
      <c r="V649" s="943" t="s">
        <v>300</v>
      </c>
      <c r="W649" s="783" t="s">
        <v>588</v>
      </c>
    </row>
    <row r="650" spans="1:24" s="349" customFormat="1" ht="139.5">
      <c r="A650" s="280"/>
      <c r="B650" s="516"/>
      <c r="C650" s="522">
        <v>2</v>
      </c>
      <c r="D650" s="291" t="s">
        <v>2382</v>
      </c>
      <c r="E650" s="1067">
        <v>0</v>
      </c>
      <c r="F650" s="1298">
        <v>675000</v>
      </c>
      <c r="G650" s="1067">
        <v>0</v>
      </c>
      <c r="H650" s="1067">
        <v>0</v>
      </c>
      <c r="I650" s="1067">
        <v>0</v>
      </c>
      <c r="J650" s="338">
        <v>675000</v>
      </c>
      <c r="K650" s="227">
        <v>0</v>
      </c>
      <c r="L650" s="227">
        <v>0</v>
      </c>
      <c r="M650" s="226">
        <v>800</v>
      </c>
      <c r="N650" s="227">
        <v>800</v>
      </c>
      <c r="O650" s="835" t="s">
        <v>545</v>
      </c>
      <c r="P650" s="835" t="s">
        <v>710</v>
      </c>
      <c r="Q650" s="216" t="s">
        <v>3017</v>
      </c>
      <c r="R650" s="835" t="s">
        <v>2379</v>
      </c>
      <c r="S650" s="299" t="s">
        <v>2380</v>
      </c>
      <c r="T650" s="427">
        <v>3</v>
      </c>
      <c r="U650" s="453">
        <v>3.1</v>
      </c>
      <c r="V650" s="453" t="s">
        <v>300</v>
      </c>
      <c r="W650" s="436" t="s">
        <v>2381</v>
      </c>
    </row>
    <row r="651" spans="1:24" s="349" customFormat="1" ht="139.5">
      <c r="A651" s="280"/>
      <c r="B651" s="516"/>
      <c r="C651" s="524">
        <v>3</v>
      </c>
      <c r="D651" s="496" t="s">
        <v>970</v>
      </c>
      <c r="E651" s="270">
        <v>50000</v>
      </c>
      <c r="F651" s="1067">
        <v>0</v>
      </c>
      <c r="G651" s="1067">
        <v>0</v>
      </c>
      <c r="H651" s="1067">
        <v>0</v>
      </c>
      <c r="I651" s="1067">
        <v>0</v>
      </c>
      <c r="J651" s="338">
        <f>SUM(E651:I651)</f>
        <v>50000</v>
      </c>
      <c r="K651" s="227">
        <v>500</v>
      </c>
      <c r="L651" s="227">
        <v>0</v>
      </c>
      <c r="M651" s="227">
        <v>0</v>
      </c>
      <c r="N651" s="227">
        <v>500</v>
      </c>
      <c r="O651" s="146" t="s">
        <v>670</v>
      </c>
      <c r="P651" s="146" t="s">
        <v>971</v>
      </c>
      <c r="Q651" s="210" t="s">
        <v>972</v>
      </c>
      <c r="R651" s="146" t="s">
        <v>973</v>
      </c>
      <c r="S651" s="218" t="s">
        <v>974</v>
      </c>
      <c r="T651" s="199" t="s">
        <v>975</v>
      </c>
      <c r="U651" s="199" t="s">
        <v>976</v>
      </c>
      <c r="V651" s="199" t="s">
        <v>977</v>
      </c>
      <c r="W651" s="149" t="s">
        <v>893</v>
      </c>
    </row>
    <row r="652" spans="1:24" s="349" customFormat="1" ht="139.5">
      <c r="A652" s="280"/>
      <c r="B652" s="516"/>
      <c r="C652" s="626">
        <v>4</v>
      </c>
      <c r="D652" s="333" t="s">
        <v>2378</v>
      </c>
      <c r="E652" s="1067">
        <v>0</v>
      </c>
      <c r="F652" s="1301">
        <v>500000</v>
      </c>
      <c r="G652" s="1067">
        <v>0</v>
      </c>
      <c r="H652" s="1067">
        <v>0</v>
      </c>
      <c r="I652" s="1067">
        <v>0</v>
      </c>
      <c r="J652" s="1077">
        <v>500000</v>
      </c>
      <c r="K652" s="1047">
        <v>2000</v>
      </c>
      <c r="L652" s="227">
        <v>0</v>
      </c>
      <c r="M652" s="227">
        <v>0</v>
      </c>
      <c r="N652" s="1047">
        <v>2000</v>
      </c>
      <c r="O652" s="687" t="s">
        <v>545</v>
      </c>
      <c r="P652" s="687" t="s">
        <v>710</v>
      </c>
      <c r="Q652" s="726" t="s">
        <v>1327</v>
      </c>
      <c r="R652" s="687" t="s">
        <v>2379</v>
      </c>
      <c r="S652" s="298" t="s">
        <v>2380</v>
      </c>
      <c r="T652" s="951">
        <v>3</v>
      </c>
      <c r="U652" s="951">
        <v>3.1</v>
      </c>
      <c r="V652" s="951" t="s">
        <v>300</v>
      </c>
      <c r="W652" s="687" t="s">
        <v>2381</v>
      </c>
    </row>
    <row r="653" spans="1:24" s="349" customFormat="1" ht="139.5">
      <c r="A653" s="280"/>
      <c r="B653" s="516"/>
      <c r="C653" s="522">
        <v>5</v>
      </c>
      <c r="D653" s="333" t="s">
        <v>2383</v>
      </c>
      <c r="E653" s="1054">
        <v>0</v>
      </c>
      <c r="F653" s="1298">
        <v>2000000</v>
      </c>
      <c r="G653" s="1054">
        <v>0</v>
      </c>
      <c r="H653" s="1054">
        <v>0</v>
      </c>
      <c r="I653" s="1054">
        <v>0</v>
      </c>
      <c r="J653" s="338">
        <v>2000000</v>
      </c>
      <c r="K653" s="227">
        <v>0</v>
      </c>
      <c r="L653" s="227">
        <v>10000</v>
      </c>
      <c r="M653" s="227">
        <v>0</v>
      </c>
      <c r="N653" s="227">
        <v>10000</v>
      </c>
      <c r="O653" s="146" t="s">
        <v>545</v>
      </c>
      <c r="P653" s="146" t="s">
        <v>710</v>
      </c>
      <c r="Q653" s="210" t="s">
        <v>2181</v>
      </c>
      <c r="R653" s="146" t="s">
        <v>2379</v>
      </c>
      <c r="S653" s="189" t="s">
        <v>2380</v>
      </c>
      <c r="T653" s="210">
        <v>3</v>
      </c>
      <c r="U653" s="210">
        <v>3.1</v>
      </c>
      <c r="V653" s="210" t="s">
        <v>300</v>
      </c>
      <c r="W653" s="354" t="s">
        <v>2381</v>
      </c>
    </row>
    <row r="654" spans="1:24" s="349" customFormat="1" ht="139.5">
      <c r="A654" s="280"/>
      <c r="B654" s="516"/>
      <c r="C654" s="522">
        <v>6</v>
      </c>
      <c r="D654" s="187" t="s">
        <v>2407</v>
      </c>
      <c r="E654" s="1054">
        <v>0</v>
      </c>
      <c r="F654" s="1303">
        <v>50000</v>
      </c>
      <c r="G654" s="1054">
        <v>0</v>
      </c>
      <c r="H654" s="1054">
        <v>0</v>
      </c>
      <c r="I654" s="1054">
        <v>0</v>
      </c>
      <c r="J654" s="338">
        <f>SUM(E654:I654)</f>
        <v>50000</v>
      </c>
      <c r="K654" s="227">
        <v>0</v>
      </c>
      <c r="L654" s="227">
        <v>0</v>
      </c>
      <c r="M654" s="227">
        <v>0</v>
      </c>
      <c r="N654" s="227">
        <v>0</v>
      </c>
      <c r="O654" s="146" t="s">
        <v>2408</v>
      </c>
      <c r="P654" s="146" t="s">
        <v>710</v>
      </c>
      <c r="Q654" s="207">
        <v>21885</v>
      </c>
      <c r="R654" s="146" t="s">
        <v>2409</v>
      </c>
      <c r="S654" s="242" t="s">
        <v>2410</v>
      </c>
      <c r="T654" s="210">
        <v>3</v>
      </c>
      <c r="U654" s="210">
        <v>3.1</v>
      </c>
      <c r="V654" s="210" t="s">
        <v>300</v>
      </c>
      <c r="W654" s="146" t="s">
        <v>2411</v>
      </c>
    </row>
    <row r="655" spans="1:24" s="349" customFormat="1" ht="139.5">
      <c r="A655" s="280"/>
      <c r="B655" s="516"/>
      <c r="C655" s="525">
        <v>7</v>
      </c>
      <c r="D655" s="120" t="s">
        <v>544</v>
      </c>
      <c r="E655" s="245">
        <v>60000</v>
      </c>
      <c r="F655" s="1067">
        <v>0</v>
      </c>
      <c r="G655" s="1067">
        <v>0</v>
      </c>
      <c r="H655" s="1067">
        <v>0</v>
      </c>
      <c r="I655" s="1067">
        <v>0</v>
      </c>
      <c r="J655" s="281">
        <f>SUM(E655:I655)</f>
        <v>60000</v>
      </c>
      <c r="K655" s="1036" t="s">
        <v>150</v>
      </c>
      <c r="L655" s="1036" t="s">
        <v>150</v>
      </c>
      <c r="M655" s="1036">
        <v>200</v>
      </c>
      <c r="N655" s="1036">
        <f>SUM(M655)</f>
        <v>200</v>
      </c>
      <c r="O655" s="149" t="s">
        <v>545</v>
      </c>
      <c r="P655" s="149" t="s">
        <v>546</v>
      </c>
      <c r="Q655" s="233">
        <v>21824</v>
      </c>
      <c r="R655" s="149" t="s">
        <v>547</v>
      </c>
      <c r="S655" s="150" t="s">
        <v>548</v>
      </c>
      <c r="T655" s="231">
        <v>3</v>
      </c>
      <c r="U655" s="231">
        <v>3.1</v>
      </c>
      <c r="V655" s="231" t="s">
        <v>300</v>
      </c>
      <c r="W655" s="149" t="s">
        <v>432</v>
      </c>
    </row>
    <row r="656" spans="1:24" s="349" customFormat="1" ht="139.5">
      <c r="A656" s="280"/>
      <c r="B656" s="516"/>
      <c r="C656" s="524">
        <v>8</v>
      </c>
      <c r="D656" s="291" t="s">
        <v>2724</v>
      </c>
      <c r="E656" s="1054">
        <v>0</v>
      </c>
      <c r="F656" s="338">
        <v>100000</v>
      </c>
      <c r="G656" s="1054">
        <v>0</v>
      </c>
      <c r="H656" s="1054">
        <v>0</v>
      </c>
      <c r="I656" s="1054">
        <v>0</v>
      </c>
      <c r="J656" s="338">
        <f>SUM(E656:I656)</f>
        <v>100000</v>
      </c>
      <c r="K656" s="227">
        <v>0</v>
      </c>
      <c r="L656" s="227">
        <v>0</v>
      </c>
      <c r="M656" s="227">
        <v>0</v>
      </c>
      <c r="N656" s="227">
        <v>0</v>
      </c>
      <c r="O656" s="952" t="s">
        <v>670</v>
      </c>
      <c r="P656" s="952" t="s">
        <v>971</v>
      </c>
      <c r="Q656" s="953">
        <v>22007</v>
      </c>
      <c r="R656" s="146" t="s">
        <v>2971</v>
      </c>
      <c r="S656" s="218"/>
      <c r="T656" s="210">
        <v>3</v>
      </c>
      <c r="U656" s="210">
        <v>3.1</v>
      </c>
      <c r="V656" s="210" t="s">
        <v>300</v>
      </c>
      <c r="W656" s="262" t="s">
        <v>2725</v>
      </c>
    </row>
    <row r="657" spans="1:26" s="349" customFormat="1" ht="139.5">
      <c r="A657" s="280"/>
      <c r="B657" s="516"/>
      <c r="C657" s="944">
        <v>9</v>
      </c>
      <c r="D657" s="586" t="s">
        <v>2490</v>
      </c>
      <c r="E657" s="1268">
        <v>40000</v>
      </c>
      <c r="F657" s="1304">
        <v>0</v>
      </c>
      <c r="G657" s="1253">
        <v>0</v>
      </c>
      <c r="H657" s="1253">
        <v>0</v>
      </c>
      <c r="I657" s="1253">
        <v>0</v>
      </c>
      <c r="J657" s="1074">
        <f>SUM(E657:I657)</f>
        <v>40000</v>
      </c>
      <c r="K657" s="1352"/>
      <c r="L657" s="1046">
        <v>400</v>
      </c>
      <c r="M657" s="1046">
        <v>400</v>
      </c>
      <c r="N657" s="1046">
        <v>800</v>
      </c>
      <c r="O657" s="495" t="s">
        <v>670</v>
      </c>
      <c r="P657" s="495" t="s">
        <v>2491</v>
      </c>
      <c r="Q657" s="191" t="s">
        <v>2940</v>
      </c>
      <c r="R657" s="495" t="s">
        <v>2492</v>
      </c>
      <c r="S657" s="689" t="s">
        <v>2493</v>
      </c>
      <c r="T657" s="210">
        <v>3</v>
      </c>
      <c r="U657" s="210">
        <v>3.1</v>
      </c>
      <c r="V657" s="210" t="s">
        <v>300</v>
      </c>
      <c r="W657" s="913" t="s">
        <v>2494</v>
      </c>
      <c r="X657" s="348">
        <v>3</v>
      </c>
      <c r="Y657" s="348">
        <v>3.1</v>
      </c>
      <c r="Z657" s="348" t="s">
        <v>300</v>
      </c>
    </row>
    <row r="658" spans="1:26" s="349" customFormat="1" ht="139.5">
      <c r="A658" s="280"/>
      <c r="B658" s="516"/>
      <c r="C658" s="529">
        <v>10</v>
      </c>
      <c r="D658" s="180" t="s">
        <v>1300</v>
      </c>
      <c r="E658" s="1138">
        <v>0</v>
      </c>
      <c r="F658" s="1138">
        <v>100000</v>
      </c>
      <c r="G658" s="1156">
        <v>0</v>
      </c>
      <c r="H658" s="1156">
        <v>0</v>
      </c>
      <c r="I658" s="1156">
        <v>0</v>
      </c>
      <c r="J658" s="281">
        <v>100000</v>
      </c>
      <c r="K658" s="1036">
        <v>80</v>
      </c>
      <c r="L658" s="1036">
        <v>20</v>
      </c>
      <c r="M658" s="1036">
        <v>0</v>
      </c>
      <c r="N658" s="1036">
        <v>100</v>
      </c>
      <c r="O658" s="149" t="s">
        <v>670</v>
      </c>
      <c r="P658" s="149" t="s">
        <v>971</v>
      </c>
      <c r="Q658" s="191" t="s">
        <v>2940</v>
      </c>
      <c r="R658" s="149" t="s">
        <v>1301</v>
      </c>
      <c r="S658" s="168" t="s">
        <v>1302</v>
      </c>
      <c r="T658" s="210">
        <v>3</v>
      </c>
      <c r="U658" s="210">
        <v>3.1</v>
      </c>
      <c r="V658" s="210" t="s">
        <v>300</v>
      </c>
      <c r="W658" s="149" t="s">
        <v>1171</v>
      </c>
      <c r="X658" s="348">
        <v>3</v>
      </c>
      <c r="Y658" s="348">
        <v>3.1</v>
      </c>
      <c r="Z658" s="348" t="s">
        <v>300</v>
      </c>
    </row>
    <row r="659" spans="1:26" s="505" customFormat="1" ht="46.5">
      <c r="A659" s="2181" t="s">
        <v>1303</v>
      </c>
      <c r="B659" s="637"/>
      <c r="C659" s="810">
        <v>2</v>
      </c>
      <c r="D659" s="323" t="s">
        <v>75</v>
      </c>
      <c r="E659" s="1139">
        <f>SUM(E660,E661,E663,E664,E665)</f>
        <v>40000</v>
      </c>
      <c r="F659" s="1139">
        <f t="shared" ref="F659:J659" si="55">SUM(F660,F661,F663,F664,F665)</f>
        <v>780000</v>
      </c>
      <c r="G659" s="1139">
        <f t="shared" si="55"/>
        <v>0</v>
      </c>
      <c r="H659" s="1139">
        <f t="shared" si="55"/>
        <v>0</v>
      </c>
      <c r="I659" s="1139">
        <f t="shared" si="55"/>
        <v>0</v>
      </c>
      <c r="J659" s="1139">
        <f t="shared" si="55"/>
        <v>820000</v>
      </c>
      <c r="K659" s="1130"/>
      <c r="L659" s="1130"/>
      <c r="M659" s="1130"/>
      <c r="N659" s="1130"/>
      <c r="O659" s="319"/>
      <c r="P659" s="319"/>
      <c r="Q659" s="501"/>
      <c r="R659" s="319"/>
      <c r="S659" s="486"/>
      <c r="T659" s="225"/>
      <c r="U659" s="225"/>
      <c r="V659" s="225"/>
      <c r="W659" s="485"/>
    </row>
    <row r="660" spans="1:26" s="349" customFormat="1" ht="162.75">
      <c r="A660" s="280"/>
      <c r="B660" s="516"/>
      <c r="C660" s="524">
        <v>1</v>
      </c>
      <c r="D660" s="536" t="s">
        <v>2204</v>
      </c>
      <c r="E660" s="1253">
        <v>0</v>
      </c>
      <c r="F660" s="270">
        <v>200000</v>
      </c>
      <c r="G660" s="1253">
        <v>0</v>
      </c>
      <c r="H660" s="1253">
        <v>0</v>
      </c>
      <c r="I660" s="1253">
        <v>0</v>
      </c>
      <c r="J660" s="1036">
        <f>SUM(E660:I660)</f>
        <v>200000</v>
      </c>
      <c r="K660" s="227">
        <v>0</v>
      </c>
      <c r="L660" s="227">
        <v>20</v>
      </c>
      <c r="M660" s="227">
        <v>200</v>
      </c>
      <c r="N660" s="227">
        <f>SUM(L660:M660)</f>
        <v>220</v>
      </c>
      <c r="O660" s="389" t="s">
        <v>670</v>
      </c>
      <c r="P660" s="389" t="s">
        <v>2205</v>
      </c>
      <c r="Q660" s="273" t="s">
        <v>3018</v>
      </c>
      <c r="R660" s="146" t="s">
        <v>2172</v>
      </c>
      <c r="S660" s="218" t="s">
        <v>2173</v>
      </c>
      <c r="T660" s="271">
        <v>3</v>
      </c>
      <c r="U660" s="271">
        <v>3.1</v>
      </c>
      <c r="V660" s="294" t="s">
        <v>1303</v>
      </c>
      <c r="W660" s="146" t="s">
        <v>2934</v>
      </c>
      <c r="X660" s="348">
        <v>3</v>
      </c>
      <c r="Y660" s="348">
        <v>3.1</v>
      </c>
      <c r="Z660" s="348" t="s">
        <v>1303</v>
      </c>
    </row>
    <row r="661" spans="1:26" s="349" customFormat="1">
      <c r="A661" s="465"/>
      <c r="B661" s="590"/>
      <c r="C661" s="546">
        <v>2</v>
      </c>
      <c r="D661" s="798" t="s">
        <v>2256</v>
      </c>
      <c r="E661" s="1254">
        <v>0</v>
      </c>
      <c r="F661" s="1305">
        <f>SUM(F662:F662)</f>
        <v>200000</v>
      </c>
      <c r="G661" s="1254">
        <v>0</v>
      </c>
      <c r="H661" s="1254">
        <v>0</v>
      </c>
      <c r="I661" s="1254">
        <v>0</v>
      </c>
      <c r="J661" s="1044">
        <f>SUM(E661:I661)</f>
        <v>200000</v>
      </c>
      <c r="K661" s="989"/>
      <c r="L661" s="989"/>
      <c r="M661" s="989"/>
      <c r="N661" s="989"/>
      <c r="O661" s="954"/>
      <c r="P661" s="954"/>
      <c r="Q661" s="955"/>
      <c r="R661" s="436"/>
      <c r="S661" s="465"/>
      <c r="T661" s="832">
        <v>3</v>
      </c>
      <c r="U661" s="832">
        <v>3.1</v>
      </c>
      <c r="V661" s="841" t="s">
        <v>1303</v>
      </c>
      <c r="W661" s="436" t="s">
        <v>2933</v>
      </c>
      <c r="X661" s="349">
        <v>3</v>
      </c>
      <c r="Y661" s="349">
        <v>3.1</v>
      </c>
      <c r="Z661" s="349" t="s">
        <v>1303</v>
      </c>
    </row>
    <row r="662" spans="1:26" s="669" customFormat="1" ht="135">
      <c r="A662" s="796"/>
      <c r="B662" s="789"/>
      <c r="C662" s="633"/>
      <c r="D662" s="153" t="s">
        <v>2257</v>
      </c>
      <c r="E662" s="1255">
        <v>0</v>
      </c>
      <c r="F662" s="1760">
        <v>200000</v>
      </c>
      <c r="G662" s="1255">
        <v>0</v>
      </c>
      <c r="H662" s="1255">
        <v>0</v>
      </c>
      <c r="I662" s="1255">
        <v>0</v>
      </c>
      <c r="J662" s="1195">
        <f>SUM(E662:I662)</f>
        <v>200000</v>
      </c>
      <c r="K662" s="1542">
        <v>0</v>
      </c>
      <c r="L662" s="1542">
        <v>0</v>
      </c>
      <c r="M662" s="1542">
        <v>2000</v>
      </c>
      <c r="N662" s="1542">
        <f>SUM(K662:M662)</f>
        <v>2000</v>
      </c>
      <c r="O662" s="792" t="s">
        <v>545</v>
      </c>
      <c r="P662" s="792" t="s">
        <v>546</v>
      </c>
      <c r="Q662" s="1757" t="s">
        <v>2981</v>
      </c>
      <c r="R662" s="792" t="s">
        <v>2258</v>
      </c>
      <c r="S662" s="1855" t="s">
        <v>2259</v>
      </c>
      <c r="T662" s="1795">
        <v>3</v>
      </c>
      <c r="U662" s="1795">
        <v>3.1</v>
      </c>
      <c r="V662" s="1830" t="s">
        <v>1303</v>
      </c>
      <c r="W662" s="792" t="s">
        <v>2933</v>
      </c>
      <c r="X662" s="668">
        <v>3</v>
      </c>
      <c r="Y662" s="668">
        <v>3.1</v>
      </c>
      <c r="Z662" s="668" t="s">
        <v>1303</v>
      </c>
    </row>
    <row r="663" spans="1:26" s="349" customFormat="1" ht="139.5">
      <c r="A663" s="280"/>
      <c r="B663" s="516"/>
      <c r="C663" s="522">
        <v>3</v>
      </c>
      <c r="D663" s="117" t="s">
        <v>2352</v>
      </c>
      <c r="E663" s="1254">
        <v>0</v>
      </c>
      <c r="F663" s="1213">
        <v>300000</v>
      </c>
      <c r="G663" s="1254">
        <v>0</v>
      </c>
      <c r="H663" s="1254">
        <v>0</v>
      </c>
      <c r="I663" s="1254">
        <v>0</v>
      </c>
      <c r="J663" s="338">
        <f>SUM(E663:I663)</f>
        <v>300000</v>
      </c>
      <c r="K663" s="1358">
        <v>0</v>
      </c>
      <c r="L663" s="227">
        <v>50</v>
      </c>
      <c r="M663" s="227">
        <v>2070</v>
      </c>
      <c r="N663" s="227">
        <v>2120</v>
      </c>
      <c r="O663" s="354" t="s">
        <v>545</v>
      </c>
      <c r="P663" s="354" t="s">
        <v>546</v>
      </c>
      <c r="Q663" s="191" t="s">
        <v>2982</v>
      </c>
      <c r="R663" s="146" t="s">
        <v>2353</v>
      </c>
      <c r="S663" s="218" t="s">
        <v>2354</v>
      </c>
      <c r="T663" s="271">
        <v>3</v>
      </c>
      <c r="U663" s="271">
        <v>3.1</v>
      </c>
      <c r="V663" s="294" t="s">
        <v>1303</v>
      </c>
      <c r="W663" s="146" t="s">
        <v>2351</v>
      </c>
      <c r="X663" s="348">
        <v>3</v>
      </c>
      <c r="Y663" s="348">
        <v>3.1</v>
      </c>
      <c r="Z663" s="348" t="s">
        <v>1303</v>
      </c>
    </row>
    <row r="664" spans="1:26" s="349" customFormat="1" ht="139.5">
      <c r="A664" s="280"/>
      <c r="B664" s="516"/>
      <c r="C664" s="563">
        <v>4</v>
      </c>
      <c r="D664" s="180" t="s">
        <v>1304</v>
      </c>
      <c r="E664" s="1138">
        <v>0</v>
      </c>
      <c r="F664" s="1138">
        <v>80000</v>
      </c>
      <c r="G664" s="1156">
        <v>0</v>
      </c>
      <c r="H664" s="1156">
        <v>0</v>
      </c>
      <c r="I664" s="1156">
        <v>0</v>
      </c>
      <c r="J664" s="281">
        <v>80000</v>
      </c>
      <c r="K664" s="1036">
        <v>10</v>
      </c>
      <c r="L664" s="1036">
        <v>25</v>
      </c>
      <c r="M664" s="1036">
        <v>165</v>
      </c>
      <c r="N664" s="1036">
        <v>200</v>
      </c>
      <c r="O664" s="149" t="s">
        <v>670</v>
      </c>
      <c r="P664" s="149" t="s">
        <v>1295</v>
      </c>
      <c r="Q664" s="356">
        <v>21824</v>
      </c>
      <c r="R664" s="149" t="s">
        <v>1305</v>
      </c>
      <c r="S664" s="423" t="s">
        <v>1306</v>
      </c>
      <c r="T664" s="152">
        <v>3</v>
      </c>
      <c r="U664" s="152">
        <v>3.1</v>
      </c>
      <c r="V664" s="152" t="s">
        <v>1303</v>
      </c>
      <c r="W664" s="149" t="s">
        <v>1171</v>
      </c>
    </row>
    <row r="665" spans="1:26" s="349" customFormat="1" ht="139.5">
      <c r="A665" s="280"/>
      <c r="B665" s="516"/>
      <c r="C665" s="525">
        <v>5</v>
      </c>
      <c r="D665" s="359" t="s">
        <v>1128</v>
      </c>
      <c r="E665" s="245">
        <v>40000</v>
      </c>
      <c r="F665" s="1320">
        <v>0</v>
      </c>
      <c r="G665" s="1320">
        <v>0</v>
      </c>
      <c r="H665" s="1320">
        <v>0</v>
      </c>
      <c r="I665" s="1320">
        <v>0</v>
      </c>
      <c r="J665" s="281">
        <f>SUM(E665:I665)</f>
        <v>40000</v>
      </c>
      <c r="K665" s="1337">
        <v>0</v>
      </c>
      <c r="L665" s="1337">
        <v>0</v>
      </c>
      <c r="M665" s="1036">
        <v>300</v>
      </c>
      <c r="N665" s="1036">
        <v>300</v>
      </c>
      <c r="O665" s="149" t="s">
        <v>670</v>
      </c>
      <c r="P665" s="149" t="s">
        <v>1295</v>
      </c>
      <c r="Q665" s="233">
        <v>21855</v>
      </c>
      <c r="R665" s="149" t="s">
        <v>1129</v>
      </c>
      <c r="S665" s="150" t="s">
        <v>1130</v>
      </c>
      <c r="T665" s="271">
        <v>3</v>
      </c>
      <c r="U665" s="271">
        <v>3.1</v>
      </c>
      <c r="V665" s="294" t="s">
        <v>1303</v>
      </c>
      <c r="W665" s="362" t="s">
        <v>1024</v>
      </c>
      <c r="X665" s="348">
        <v>3</v>
      </c>
      <c r="Y665" s="348">
        <v>3.1</v>
      </c>
      <c r="Z665" s="348" t="s">
        <v>1303</v>
      </c>
    </row>
    <row r="666" spans="1:26" s="505" customFormat="1" ht="20.25" customHeight="1">
      <c r="A666" s="662" t="s">
        <v>1131</v>
      </c>
      <c r="B666" s="637"/>
      <c r="C666" s="813">
        <v>3</v>
      </c>
      <c r="D666" s="215" t="s">
        <v>76</v>
      </c>
      <c r="E666" s="1252">
        <f>SUM(E667,E668,E669)</f>
        <v>0</v>
      </c>
      <c r="F666" s="1252">
        <f t="shared" ref="F666:J666" si="56">SUM(F667,F668,F669)</f>
        <v>60000</v>
      </c>
      <c r="G666" s="1252">
        <f t="shared" si="56"/>
        <v>45000</v>
      </c>
      <c r="H666" s="1252">
        <f t="shared" si="56"/>
        <v>0</v>
      </c>
      <c r="I666" s="1252">
        <f t="shared" si="56"/>
        <v>0</v>
      </c>
      <c r="J666" s="1252">
        <f t="shared" si="56"/>
        <v>105000</v>
      </c>
      <c r="K666" s="1130"/>
      <c r="L666" s="1130"/>
      <c r="M666" s="1130"/>
      <c r="N666" s="1130"/>
      <c r="O666" s="319"/>
      <c r="P666" s="319"/>
      <c r="Q666" s="501"/>
      <c r="R666" s="319"/>
      <c r="S666" s="486"/>
      <c r="T666" s="225"/>
      <c r="U666" s="225"/>
      <c r="V666" s="225"/>
      <c r="W666" s="485"/>
    </row>
    <row r="667" spans="1:26" s="349" customFormat="1" ht="110.25" customHeight="1">
      <c r="A667" s="280"/>
      <c r="B667" s="516"/>
      <c r="C667" s="524">
        <v>1</v>
      </c>
      <c r="D667" s="117" t="s">
        <v>1132</v>
      </c>
      <c r="E667" s="230">
        <v>0</v>
      </c>
      <c r="F667" s="245">
        <v>40000</v>
      </c>
      <c r="G667" s="230">
        <v>0</v>
      </c>
      <c r="H667" s="230">
        <v>0</v>
      </c>
      <c r="I667" s="230">
        <v>0</v>
      </c>
      <c r="J667" s="281">
        <f>SUM(E667:I667)</f>
        <v>40000</v>
      </c>
      <c r="K667" s="227">
        <v>30</v>
      </c>
      <c r="L667" s="227">
        <v>20</v>
      </c>
      <c r="M667" s="1358">
        <v>0</v>
      </c>
      <c r="N667" s="227">
        <v>50</v>
      </c>
      <c r="O667" s="345" t="s">
        <v>308</v>
      </c>
      <c r="P667" s="345" t="s">
        <v>299</v>
      </c>
      <c r="Q667" s="207">
        <v>22098</v>
      </c>
      <c r="R667" s="149" t="s">
        <v>1028</v>
      </c>
      <c r="S667" s="218" t="s">
        <v>1029</v>
      </c>
      <c r="T667" s="210">
        <v>3</v>
      </c>
      <c r="U667" s="210">
        <v>3.1</v>
      </c>
      <c r="V667" s="210" t="s">
        <v>1131</v>
      </c>
      <c r="W667" s="362" t="s">
        <v>1024</v>
      </c>
    </row>
    <row r="668" spans="1:26" s="348" customFormat="1" ht="110.25" customHeight="1">
      <c r="A668" s="218"/>
      <c r="B668" s="516"/>
      <c r="C668" s="524">
        <v>2</v>
      </c>
      <c r="D668" s="543" t="s">
        <v>1617</v>
      </c>
      <c r="E668" s="230">
        <v>0</v>
      </c>
      <c r="F668" s="245">
        <v>20000</v>
      </c>
      <c r="G668" s="338" t="s">
        <v>307</v>
      </c>
      <c r="H668" s="338" t="s">
        <v>150</v>
      </c>
      <c r="I668" s="338" t="s">
        <v>150</v>
      </c>
      <c r="J668" s="338">
        <f>SUM(E668:I668)</f>
        <v>20000</v>
      </c>
      <c r="K668" s="227">
        <v>20</v>
      </c>
      <c r="L668" s="227">
        <v>10</v>
      </c>
      <c r="M668" s="227">
        <v>10</v>
      </c>
      <c r="N668" s="227">
        <v>40</v>
      </c>
      <c r="O668" s="345" t="s">
        <v>308</v>
      </c>
      <c r="P668" s="345" t="s">
        <v>299</v>
      </c>
      <c r="Q668" s="207">
        <v>21916</v>
      </c>
      <c r="R668" s="146" t="s">
        <v>1542</v>
      </c>
      <c r="S668" s="191" t="s">
        <v>1601</v>
      </c>
      <c r="T668" s="191">
        <v>3</v>
      </c>
      <c r="U668" s="191">
        <v>3.1</v>
      </c>
      <c r="V668" s="191" t="s">
        <v>1131</v>
      </c>
      <c r="W668" s="262" t="s">
        <v>1544</v>
      </c>
    </row>
    <row r="669" spans="1:26" s="349" customFormat="1" ht="110.25" customHeight="1">
      <c r="A669" s="280"/>
      <c r="B669" s="516"/>
      <c r="C669" s="596">
        <v>3</v>
      </c>
      <c r="D669" s="324" t="s">
        <v>1995</v>
      </c>
      <c r="E669" s="230">
        <v>0</v>
      </c>
      <c r="F669" s="230">
        <v>0</v>
      </c>
      <c r="G669" s="1256">
        <v>45000</v>
      </c>
      <c r="H669" s="230">
        <v>0</v>
      </c>
      <c r="I669" s="230">
        <v>0</v>
      </c>
      <c r="J669" s="1245">
        <f>SUM(E669:I669)</f>
        <v>45000</v>
      </c>
      <c r="K669" s="1358">
        <v>0</v>
      </c>
      <c r="L669" s="1359">
        <v>30</v>
      </c>
      <c r="M669" s="1359">
        <v>470</v>
      </c>
      <c r="N669" s="1359">
        <v>500</v>
      </c>
      <c r="O669" s="345" t="s">
        <v>308</v>
      </c>
      <c r="P669" s="345" t="s">
        <v>299</v>
      </c>
      <c r="Q669" s="326">
        <v>22068</v>
      </c>
      <c r="R669" s="347" t="s">
        <v>1968</v>
      </c>
      <c r="S669" s="325" t="s">
        <v>1969</v>
      </c>
      <c r="T669" s="327">
        <v>3</v>
      </c>
      <c r="U669" s="327">
        <v>3.1</v>
      </c>
      <c r="V669" s="327" t="s">
        <v>1131</v>
      </c>
      <c r="W669" s="181" t="s">
        <v>1877</v>
      </c>
    </row>
    <row r="670" spans="1:26" s="727" customFormat="1">
      <c r="A670" s="416" t="s">
        <v>2386</v>
      </c>
      <c r="B670" s="637"/>
      <c r="C670" s="813">
        <v>4</v>
      </c>
      <c r="D670" s="215" t="s">
        <v>77</v>
      </c>
      <c r="E670" s="1139">
        <f>SUM(E671,E672)</f>
        <v>22500000</v>
      </c>
      <c r="F670" s="1139">
        <f t="shared" ref="F670:J670" si="57">SUM(F671,F672)</f>
        <v>60050000</v>
      </c>
      <c r="G670" s="1139">
        <f t="shared" si="57"/>
        <v>0</v>
      </c>
      <c r="H670" s="1139">
        <f t="shared" si="57"/>
        <v>0</v>
      </c>
      <c r="I670" s="1139">
        <f t="shared" si="57"/>
        <v>0</v>
      </c>
      <c r="J670" s="1139">
        <f t="shared" si="57"/>
        <v>82550000</v>
      </c>
      <c r="K670" s="1130"/>
      <c r="L670" s="1130"/>
      <c r="M670" s="1130"/>
      <c r="N670" s="1130"/>
      <c r="O670" s="319"/>
      <c r="P670" s="319"/>
      <c r="Q670" s="501"/>
      <c r="R670" s="319"/>
      <c r="S670" s="486"/>
      <c r="T670" s="225"/>
      <c r="U670" s="225"/>
      <c r="V670" s="225"/>
      <c r="W670" s="485"/>
    </row>
    <row r="671" spans="1:26" s="349" customFormat="1" ht="115.5" customHeight="1">
      <c r="A671" s="707"/>
      <c r="B671" s="708"/>
      <c r="C671" s="541">
        <v>1</v>
      </c>
      <c r="D671" s="843" t="s">
        <v>2384</v>
      </c>
      <c r="E671" s="1254">
        <v>0</v>
      </c>
      <c r="F671" s="1302">
        <v>50000</v>
      </c>
      <c r="G671" s="1254">
        <v>0</v>
      </c>
      <c r="H671" s="1254">
        <v>0</v>
      </c>
      <c r="I671" s="1254">
        <v>0</v>
      </c>
      <c r="J671" s="1043">
        <f>SUM(E671:I671)</f>
        <v>50000</v>
      </c>
      <c r="K671" s="1358">
        <v>0</v>
      </c>
      <c r="L671" s="1134">
        <v>37</v>
      </c>
      <c r="M671" s="1358">
        <v>0</v>
      </c>
      <c r="N671" s="1134">
        <v>37</v>
      </c>
      <c r="O671" s="835" t="s">
        <v>2385</v>
      </c>
      <c r="P671" s="835" t="s">
        <v>299</v>
      </c>
      <c r="Q671" s="427" t="s">
        <v>1270</v>
      </c>
      <c r="R671" s="835" t="s">
        <v>2379</v>
      </c>
      <c r="S671" s="299" t="s">
        <v>2380</v>
      </c>
      <c r="T671" s="427">
        <v>3</v>
      </c>
      <c r="U671" s="427">
        <v>3.2</v>
      </c>
      <c r="V671" s="427" t="s">
        <v>2386</v>
      </c>
      <c r="W671" s="687" t="s">
        <v>2381</v>
      </c>
    </row>
    <row r="672" spans="1:26" s="545" customFormat="1" ht="46.5">
      <c r="A672" s="280"/>
      <c r="B672" s="516"/>
      <c r="C672" s="522"/>
      <c r="D672" s="117" t="s">
        <v>3175</v>
      </c>
      <c r="E672" s="1301">
        <v>22500000</v>
      </c>
      <c r="F672" s="1298">
        <v>60000000</v>
      </c>
      <c r="G672" s="338">
        <v>0</v>
      </c>
      <c r="H672" s="338">
        <v>0</v>
      </c>
      <c r="I672" s="338">
        <v>0</v>
      </c>
      <c r="J672" s="338">
        <f>SUM(E672:I672)</f>
        <v>82500000</v>
      </c>
      <c r="K672" s="227">
        <v>0</v>
      </c>
      <c r="L672" s="227">
        <v>0</v>
      </c>
      <c r="M672" s="227">
        <v>0</v>
      </c>
      <c r="N672" s="227">
        <v>0</v>
      </c>
      <c r="O672" s="222">
        <v>0</v>
      </c>
      <c r="P672" s="222">
        <v>0</v>
      </c>
      <c r="Q672" s="191" t="s">
        <v>2940</v>
      </c>
      <c r="R672" s="1826">
        <v>0</v>
      </c>
      <c r="S672" s="222">
        <v>0</v>
      </c>
      <c r="T672" s="222">
        <v>0</v>
      </c>
      <c r="U672" s="222">
        <v>0</v>
      </c>
      <c r="V672" s="222">
        <v>0</v>
      </c>
      <c r="W672" s="1636" t="s">
        <v>2926</v>
      </c>
    </row>
    <row r="673" spans="1:23" s="728" customFormat="1">
      <c r="A673" s="860"/>
      <c r="B673" s="861"/>
      <c r="C673" s="814" t="s">
        <v>78</v>
      </c>
      <c r="D673" s="471" t="s">
        <v>79</v>
      </c>
      <c r="E673" s="1251">
        <f t="shared" ref="E673:J673" si="58">SUM(E674,E693)</f>
        <v>50072750</v>
      </c>
      <c r="F673" s="1251">
        <f t="shared" si="58"/>
        <v>73490880</v>
      </c>
      <c r="G673" s="1251">
        <f t="shared" si="58"/>
        <v>228280</v>
      </c>
      <c r="H673" s="1251">
        <f t="shared" si="58"/>
        <v>0</v>
      </c>
      <c r="I673" s="1251">
        <f t="shared" si="58"/>
        <v>65000</v>
      </c>
      <c r="J673" s="1251">
        <f t="shared" si="58"/>
        <v>123856910</v>
      </c>
      <c r="K673" s="1357"/>
      <c r="L673" s="1357"/>
      <c r="M673" s="1357"/>
      <c r="N673" s="1357"/>
      <c r="O673" s="472"/>
      <c r="P673" s="472"/>
      <c r="Q673" s="730"/>
      <c r="R673" s="472"/>
      <c r="S673" s="729"/>
      <c r="T673" s="322"/>
      <c r="U673" s="322"/>
      <c r="V673" s="322"/>
      <c r="W673" s="912"/>
    </row>
    <row r="674" spans="1:23" s="728" customFormat="1">
      <c r="A674" s="662" t="s">
        <v>423</v>
      </c>
      <c r="B674" s="224"/>
      <c r="C674" s="813">
        <v>1</v>
      </c>
      <c r="D674" s="215" t="s">
        <v>80</v>
      </c>
      <c r="E674" s="1252">
        <f t="shared" ref="E674:J674" si="59">SUM(E675,E676,E681,E682,E683,E684,E685,E689,E690,E691:E692)</f>
        <v>49871950</v>
      </c>
      <c r="F674" s="1252">
        <f t="shared" si="59"/>
        <v>72545880</v>
      </c>
      <c r="G674" s="1252">
        <f t="shared" si="59"/>
        <v>0</v>
      </c>
      <c r="H674" s="1252">
        <f t="shared" si="59"/>
        <v>0</v>
      </c>
      <c r="I674" s="1252">
        <f t="shared" si="59"/>
        <v>0</v>
      </c>
      <c r="J674" s="1252">
        <f t="shared" si="59"/>
        <v>122417830</v>
      </c>
      <c r="K674" s="1130"/>
      <c r="L674" s="1130"/>
      <c r="M674" s="1130"/>
      <c r="N674" s="1130"/>
      <c r="O674" s="663"/>
      <c r="P674" s="663"/>
      <c r="Q674" s="486"/>
      <c r="R674" s="319"/>
      <c r="S674" s="664"/>
      <c r="T674" s="664"/>
      <c r="U674" s="664"/>
      <c r="V674" s="664"/>
      <c r="W674" s="663"/>
    </row>
    <row r="675" spans="1:23" s="349" customFormat="1" ht="119.25" customHeight="1">
      <c r="A675" s="280"/>
      <c r="B675" s="516"/>
      <c r="C675" s="525">
        <v>1</v>
      </c>
      <c r="D675" s="120" t="s">
        <v>540</v>
      </c>
      <c r="E675" s="245">
        <v>27000</v>
      </c>
      <c r="F675" s="1036">
        <v>0</v>
      </c>
      <c r="G675" s="1036">
        <v>0</v>
      </c>
      <c r="H675" s="1036">
        <v>0</v>
      </c>
      <c r="I675" s="1036">
        <v>0</v>
      </c>
      <c r="J675" s="281">
        <f t="shared" ref="J675:J680" si="60">SUM(E675:I675)</f>
        <v>27000</v>
      </c>
      <c r="K675" s="1036">
        <v>2</v>
      </c>
      <c r="L675" s="1036">
        <v>22</v>
      </c>
      <c r="M675" s="1036">
        <v>4</v>
      </c>
      <c r="N675" s="1036">
        <f>SUM(K675:M675)</f>
        <v>28</v>
      </c>
      <c r="O675" s="149" t="s">
        <v>308</v>
      </c>
      <c r="P675" s="149" t="s">
        <v>521</v>
      </c>
      <c r="Q675" s="233">
        <v>21916</v>
      </c>
      <c r="R675" s="149" t="s">
        <v>541</v>
      </c>
      <c r="S675" s="150" t="s">
        <v>542</v>
      </c>
      <c r="T675" s="231">
        <v>16</v>
      </c>
      <c r="U675" s="231">
        <v>16.100000000000001</v>
      </c>
      <c r="V675" s="231" t="s">
        <v>423</v>
      </c>
      <c r="W675" s="149" t="s">
        <v>432</v>
      </c>
    </row>
    <row r="676" spans="1:23" s="349" customFormat="1" ht="46.5">
      <c r="A676" s="465"/>
      <c r="B676" s="590"/>
      <c r="C676" s="731">
        <v>2</v>
      </c>
      <c r="D676" s="256" t="s">
        <v>2851</v>
      </c>
      <c r="E676" s="1146">
        <v>0</v>
      </c>
      <c r="F676" s="1146">
        <v>0</v>
      </c>
      <c r="G676" s="1147">
        <v>0</v>
      </c>
      <c r="H676" s="1147">
        <v>0</v>
      </c>
      <c r="I676" s="1147">
        <v>0</v>
      </c>
      <c r="J676" s="1147">
        <f t="shared" si="60"/>
        <v>0</v>
      </c>
      <c r="K676" s="1068"/>
      <c r="L676" s="1068"/>
      <c r="M676" s="1068"/>
      <c r="N676" s="1068"/>
      <c r="O676" s="732"/>
      <c r="P676" s="732"/>
      <c r="Q676" s="733"/>
      <c r="R676" s="732" t="s">
        <v>1287</v>
      </c>
      <c r="S676" s="734" t="s">
        <v>1288</v>
      </c>
      <c r="T676" s="456">
        <v>16</v>
      </c>
      <c r="U676" s="456">
        <v>16.100000000000001</v>
      </c>
      <c r="V676" s="184" t="s">
        <v>423</v>
      </c>
      <c r="W676" s="732" t="s">
        <v>1171</v>
      </c>
    </row>
    <row r="677" spans="1:23" s="669" customFormat="1" ht="90">
      <c r="A677" s="794"/>
      <c r="B677" s="786"/>
      <c r="C677" s="1856"/>
      <c r="D677" s="1814" t="s">
        <v>2850</v>
      </c>
      <c r="E677" s="1455">
        <v>0</v>
      </c>
      <c r="F677" s="1455">
        <v>0</v>
      </c>
      <c r="G677" s="1857">
        <v>0</v>
      </c>
      <c r="H677" s="1857">
        <v>0</v>
      </c>
      <c r="I677" s="1857">
        <v>0</v>
      </c>
      <c r="J677" s="1857">
        <f t="shared" si="60"/>
        <v>0</v>
      </c>
      <c r="K677" s="1473">
        <v>3</v>
      </c>
      <c r="L677" s="1473">
        <v>34</v>
      </c>
      <c r="M677" s="1473">
        <v>0</v>
      </c>
      <c r="N677" s="1473">
        <f>SUM(K677:M677)</f>
        <v>37</v>
      </c>
      <c r="O677" s="1463" t="s">
        <v>308</v>
      </c>
      <c r="P677" s="1463" t="s">
        <v>299</v>
      </c>
      <c r="Q677" s="1617">
        <v>21855</v>
      </c>
      <c r="R677" s="1858" t="s">
        <v>1287</v>
      </c>
      <c r="S677" s="1859" t="s">
        <v>1288</v>
      </c>
      <c r="T677" s="1464">
        <v>16</v>
      </c>
      <c r="U677" s="1464">
        <v>16.100000000000001</v>
      </c>
      <c r="V677" s="1464" t="s">
        <v>423</v>
      </c>
      <c r="W677" s="1463" t="s">
        <v>1171</v>
      </c>
    </row>
    <row r="678" spans="1:23" s="669" customFormat="1" ht="90">
      <c r="A678" s="794"/>
      <c r="B678" s="786"/>
      <c r="C678" s="1860"/>
      <c r="D678" s="1861" t="s">
        <v>2852</v>
      </c>
      <c r="E678" s="1862">
        <v>0</v>
      </c>
      <c r="F678" s="1862">
        <v>0</v>
      </c>
      <c r="G678" s="1863">
        <v>0</v>
      </c>
      <c r="H678" s="1863">
        <v>0</v>
      </c>
      <c r="I678" s="1863">
        <v>0</v>
      </c>
      <c r="J678" s="1857">
        <f t="shared" si="60"/>
        <v>0</v>
      </c>
      <c r="K678" s="1864">
        <v>0</v>
      </c>
      <c r="L678" s="1864">
        <v>34</v>
      </c>
      <c r="M678" s="1864">
        <v>0</v>
      </c>
      <c r="N678" s="1864">
        <f>SUM(K678:M678)</f>
        <v>34</v>
      </c>
      <c r="O678" s="1865" t="s">
        <v>308</v>
      </c>
      <c r="P678" s="1865" t="s">
        <v>299</v>
      </c>
      <c r="Q678" s="1866">
        <v>21916</v>
      </c>
      <c r="R678" s="1858" t="s">
        <v>1287</v>
      </c>
      <c r="S678" s="1867" t="s">
        <v>1288</v>
      </c>
      <c r="T678" s="1868">
        <v>16</v>
      </c>
      <c r="U678" s="1868">
        <v>16.100000000000001</v>
      </c>
      <c r="V678" s="1868" t="s">
        <v>423</v>
      </c>
      <c r="W678" s="1463" t="s">
        <v>1171</v>
      </c>
    </row>
    <row r="679" spans="1:23" s="669" customFormat="1" ht="90">
      <c r="A679" s="794"/>
      <c r="B679" s="786"/>
      <c r="C679" s="1856"/>
      <c r="D679" s="1814" t="s">
        <v>2853</v>
      </c>
      <c r="E679" s="1455">
        <v>0</v>
      </c>
      <c r="F679" s="1455">
        <v>0</v>
      </c>
      <c r="G679" s="1857">
        <v>0</v>
      </c>
      <c r="H679" s="1857">
        <v>0</v>
      </c>
      <c r="I679" s="1857">
        <v>0</v>
      </c>
      <c r="J679" s="1857">
        <f t="shared" si="60"/>
        <v>0</v>
      </c>
      <c r="K679" s="1473">
        <v>0</v>
      </c>
      <c r="L679" s="1473">
        <v>27</v>
      </c>
      <c r="M679" s="1473">
        <v>0</v>
      </c>
      <c r="N679" s="1473">
        <f>SUM(K679:M679)</f>
        <v>27</v>
      </c>
      <c r="O679" s="1463" t="s">
        <v>308</v>
      </c>
      <c r="P679" s="1463" t="s">
        <v>299</v>
      </c>
      <c r="Q679" s="1617">
        <v>22037</v>
      </c>
      <c r="R679" s="1858" t="s">
        <v>1287</v>
      </c>
      <c r="S679" s="1859" t="s">
        <v>1288</v>
      </c>
      <c r="T679" s="1464">
        <v>16</v>
      </c>
      <c r="U679" s="1464">
        <v>16.100000000000001</v>
      </c>
      <c r="V679" s="1464" t="s">
        <v>423</v>
      </c>
      <c r="W679" s="1463" t="s">
        <v>1171</v>
      </c>
    </row>
    <row r="680" spans="1:23" s="669" customFormat="1" ht="90">
      <c r="A680" s="796"/>
      <c r="B680" s="789"/>
      <c r="C680" s="1869"/>
      <c r="D680" s="1870" t="s">
        <v>2854</v>
      </c>
      <c r="E680" s="1270">
        <v>0</v>
      </c>
      <c r="F680" s="1270">
        <v>0</v>
      </c>
      <c r="G680" s="1871">
        <v>0</v>
      </c>
      <c r="H680" s="1871">
        <v>0</v>
      </c>
      <c r="I680" s="1871">
        <v>0</v>
      </c>
      <c r="J680" s="1871">
        <f t="shared" si="60"/>
        <v>0</v>
      </c>
      <c r="K680" s="1481">
        <v>0</v>
      </c>
      <c r="L680" s="1481">
        <v>22</v>
      </c>
      <c r="M680" s="1481">
        <v>0</v>
      </c>
      <c r="N680" s="1481">
        <f>SUM(K680:M680)</f>
        <v>22</v>
      </c>
      <c r="O680" s="1468" t="s">
        <v>308</v>
      </c>
      <c r="P680" s="1468" t="s">
        <v>299</v>
      </c>
      <c r="Q680" s="1872">
        <v>22098</v>
      </c>
      <c r="R680" s="1468" t="s">
        <v>1287</v>
      </c>
      <c r="S680" s="1873" t="s">
        <v>1288</v>
      </c>
      <c r="T680" s="1469">
        <v>16</v>
      </c>
      <c r="U680" s="1469">
        <v>16.100000000000001</v>
      </c>
      <c r="V680" s="1469" t="s">
        <v>423</v>
      </c>
      <c r="W680" s="1463" t="s">
        <v>1171</v>
      </c>
    </row>
    <row r="681" spans="1:23" s="349" customFormat="1" ht="345.75" customHeight="1">
      <c r="A681" s="280"/>
      <c r="B681" s="516"/>
      <c r="C681" s="524">
        <v>3</v>
      </c>
      <c r="D681" s="291" t="s">
        <v>1479</v>
      </c>
      <c r="E681" s="1152">
        <v>0</v>
      </c>
      <c r="F681" s="111">
        <v>50000</v>
      </c>
      <c r="G681" s="1036">
        <v>0</v>
      </c>
      <c r="H681" s="1036">
        <v>0</v>
      </c>
      <c r="I681" s="1036">
        <v>0</v>
      </c>
      <c r="J681" s="111">
        <f>SUM(E681:I681)</f>
        <v>50000</v>
      </c>
      <c r="K681" s="226">
        <v>0</v>
      </c>
      <c r="L681" s="226">
        <v>70</v>
      </c>
      <c r="M681" s="226">
        <v>0</v>
      </c>
      <c r="N681" s="226">
        <f>SUM(K681:M681)</f>
        <v>70</v>
      </c>
      <c r="O681" s="385" t="s">
        <v>3121</v>
      </c>
      <c r="P681" s="385" t="s">
        <v>3122</v>
      </c>
      <c r="Q681" s="246">
        <v>21885</v>
      </c>
      <c r="R681" s="146" t="s">
        <v>1480</v>
      </c>
      <c r="S681" s="189" t="s">
        <v>1481</v>
      </c>
      <c r="T681" s="191">
        <v>16</v>
      </c>
      <c r="U681" s="191">
        <v>16.100000000000001</v>
      </c>
      <c r="V681" s="191" t="s">
        <v>423</v>
      </c>
      <c r="W681" s="146" t="s">
        <v>1373</v>
      </c>
    </row>
    <row r="682" spans="1:23" s="349" customFormat="1" ht="108" customHeight="1">
      <c r="A682" s="280"/>
      <c r="B682" s="516"/>
      <c r="C682" s="524">
        <v>4</v>
      </c>
      <c r="D682" s="117" t="s">
        <v>1688</v>
      </c>
      <c r="E682" s="1152">
        <v>0</v>
      </c>
      <c r="F682" s="245">
        <v>50000</v>
      </c>
      <c r="G682" s="1152">
        <v>0</v>
      </c>
      <c r="H682" s="1152">
        <v>0</v>
      </c>
      <c r="I682" s="1152">
        <v>0</v>
      </c>
      <c r="J682" s="338">
        <v>50000</v>
      </c>
      <c r="K682" s="227"/>
      <c r="L682" s="230">
        <v>25</v>
      </c>
      <c r="M682" s="230"/>
      <c r="N682" s="230">
        <v>25</v>
      </c>
      <c r="O682" s="284" t="s">
        <v>308</v>
      </c>
      <c r="P682" s="284" t="s">
        <v>299</v>
      </c>
      <c r="Q682" s="207">
        <v>21885</v>
      </c>
      <c r="R682" s="146" t="s">
        <v>1689</v>
      </c>
      <c r="S682" s="189" t="s">
        <v>1690</v>
      </c>
      <c r="T682" s="229">
        <v>16</v>
      </c>
      <c r="U682" s="229" t="s">
        <v>1691</v>
      </c>
      <c r="V682" s="229" t="s">
        <v>423</v>
      </c>
      <c r="W682" s="146" t="s">
        <v>3050</v>
      </c>
    </row>
    <row r="683" spans="1:23" s="349" customFormat="1" ht="108" customHeight="1">
      <c r="A683" s="280"/>
      <c r="B683" s="516"/>
      <c r="C683" s="526">
        <v>5</v>
      </c>
      <c r="D683" s="555" t="s">
        <v>1981</v>
      </c>
      <c r="E683" s="1245">
        <v>40000</v>
      </c>
      <c r="F683" s="1152">
        <v>0</v>
      </c>
      <c r="G683" s="1152">
        <v>0</v>
      </c>
      <c r="H683" s="1152">
        <v>0</v>
      </c>
      <c r="I683" s="1152">
        <v>0</v>
      </c>
      <c r="J683" s="1245">
        <v>40000</v>
      </c>
      <c r="K683" s="873">
        <v>0</v>
      </c>
      <c r="L683" s="873">
        <v>40</v>
      </c>
      <c r="M683" s="873">
        <v>0</v>
      </c>
      <c r="N683" s="873">
        <v>40</v>
      </c>
      <c r="O683" s="284" t="s">
        <v>308</v>
      </c>
      <c r="P683" s="284" t="s">
        <v>299</v>
      </c>
      <c r="Q683" s="244">
        <v>21885</v>
      </c>
      <c r="R683" s="181" t="s">
        <v>1982</v>
      </c>
      <c r="S683" s="175" t="s">
        <v>1983</v>
      </c>
      <c r="T683" s="241">
        <v>16</v>
      </c>
      <c r="U683" s="241">
        <v>16.100000000000001</v>
      </c>
      <c r="V683" s="241" t="s">
        <v>423</v>
      </c>
      <c r="W683" s="181" t="s">
        <v>1877</v>
      </c>
    </row>
    <row r="684" spans="1:23" s="349" customFormat="1" ht="108" customHeight="1">
      <c r="A684" s="280"/>
      <c r="B684" s="516"/>
      <c r="C684" s="525">
        <v>6</v>
      </c>
      <c r="D684" s="528" t="s">
        <v>2123</v>
      </c>
      <c r="E684" s="245">
        <v>200000</v>
      </c>
      <c r="F684" s="1152">
        <v>0</v>
      </c>
      <c r="G684" s="1152">
        <v>0</v>
      </c>
      <c r="H684" s="1152">
        <v>0</v>
      </c>
      <c r="I684" s="1152">
        <v>0</v>
      </c>
      <c r="J684" s="1036">
        <f>SUM(E684:I684)</f>
        <v>200000</v>
      </c>
      <c r="K684" s="1036" t="s">
        <v>150</v>
      </c>
      <c r="L684" s="1036">
        <v>40</v>
      </c>
      <c r="M684" s="1036" t="s">
        <v>150</v>
      </c>
      <c r="N684" s="1036">
        <v>40</v>
      </c>
      <c r="O684" s="149" t="s">
        <v>308</v>
      </c>
      <c r="P684" s="149" t="s">
        <v>299</v>
      </c>
      <c r="Q684" s="231" t="s">
        <v>2124</v>
      </c>
      <c r="R684" s="149" t="s">
        <v>2125</v>
      </c>
      <c r="S684" s="232" t="s">
        <v>2126</v>
      </c>
      <c r="T684" s="231">
        <v>16</v>
      </c>
      <c r="U684" s="231">
        <v>16.100000000000001</v>
      </c>
      <c r="V684" s="231" t="s">
        <v>423</v>
      </c>
      <c r="W684" s="149" t="s">
        <v>2066</v>
      </c>
    </row>
    <row r="685" spans="1:23" s="349" customFormat="1" ht="46.5">
      <c r="A685" s="465"/>
      <c r="B685" s="590"/>
      <c r="C685" s="546">
        <v>7</v>
      </c>
      <c r="D685" s="839" t="s">
        <v>2200</v>
      </c>
      <c r="E685" s="1146">
        <v>0</v>
      </c>
      <c r="F685" s="830">
        <v>50000</v>
      </c>
      <c r="G685" s="1146">
        <v>0</v>
      </c>
      <c r="H685" s="1146">
        <v>0</v>
      </c>
      <c r="I685" s="1146">
        <v>0</v>
      </c>
      <c r="J685" s="1068">
        <f>SUM(E685:I685)</f>
        <v>50000</v>
      </c>
      <c r="K685" s="989"/>
      <c r="L685" s="989"/>
      <c r="M685" s="989"/>
      <c r="N685" s="989"/>
      <c r="O685" s="840"/>
      <c r="P685" s="436"/>
      <c r="Q685" s="429"/>
      <c r="R685" s="436"/>
      <c r="S685" s="193"/>
      <c r="T685" s="832">
        <v>16</v>
      </c>
      <c r="U685" s="832">
        <v>16.100000000000001</v>
      </c>
      <c r="V685" s="841" t="s">
        <v>423</v>
      </c>
      <c r="W685" s="436" t="s">
        <v>2934</v>
      </c>
    </row>
    <row r="686" spans="1:23" s="669" customFormat="1" ht="141.75" customHeight="1">
      <c r="A686" s="794"/>
      <c r="B686" s="786"/>
      <c r="C686" s="619"/>
      <c r="D686" s="1626" t="s">
        <v>2847</v>
      </c>
      <c r="E686" s="1455">
        <v>0</v>
      </c>
      <c r="F686" s="1714">
        <v>15000</v>
      </c>
      <c r="G686" s="1455">
        <v>0</v>
      </c>
      <c r="H686" s="1455">
        <v>0</v>
      </c>
      <c r="I686" s="1455">
        <v>0</v>
      </c>
      <c r="J686" s="1473">
        <f>SUM(E686:I686)</f>
        <v>15000</v>
      </c>
      <c r="K686" s="1405">
        <v>0</v>
      </c>
      <c r="L686" s="1537">
        <v>50</v>
      </c>
      <c r="M686" s="1405">
        <v>0</v>
      </c>
      <c r="N686" s="1537">
        <f>SUM(K686:M686)</f>
        <v>50</v>
      </c>
      <c r="O686" s="788" t="s">
        <v>308</v>
      </c>
      <c r="P686" s="788" t="s">
        <v>299</v>
      </c>
      <c r="Q686" s="1563">
        <v>21916</v>
      </c>
      <c r="R686" s="788" t="s">
        <v>2157</v>
      </c>
      <c r="S686" s="779" t="s">
        <v>2158</v>
      </c>
      <c r="T686" s="1792">
        <v>16</v>
      </c>
      <c r="U686" s="1792">
        <v>16.100000000000001</v>
      </c>
      <c r="V686" s="1828" t="s">
        <v>423</v>
      </c>
      <c r="W686" s="788" t="s">
        <v>2934</v>
      </c>
    </row>
    <row r="687" spans="1:23" s="669" customFormat="1" ht="141.75" customHeight="1">
      <c r="A687" s="794"/>
      <c r="B687" s="786"/>
      <c r="C687" s="619"/>
      <c r="D687" s="1626" t="s">
        <v>2848</v>
      </c>
      <c r="E687" s="1455">
        <v>0</v>
      </c>
      <c r="F687" s="1714">
        <v>15000</v>
      </c>
      <c r="G687" s="1455">
        <v>0</v>
      </c>
      <c r="H687" s="1455">
        <v>0</v>
      </c>
      <c r="I687" s="1455">
        <v>0</v>
      </c>
      <c r="J687" s="1473">
        <f>SUM(E687:I687)</f>
        <v>15000</v>
      </c>
      <c r="K687" s="1405">
        <v>0</v>
      </c>
      <c r="L687" s="1537">
        <v>50</v>
      </c>
      <c r="M687" s="1405">
        <v>0</v>
      </c>
      <c r="N687" s="1537">
        <f>SUM(K687:M687)</f>
        <v>50</v>
      </c>
      <c r="O687" s="788" t="s">
        <v>308</v>
      </c>
      <c r="P687" s="788" t="s">
        <v>299</v>
      </c>
      <c r="Q687" s="1563">
        <v>21976</v>
      </c>
      <c r="R687" s="788" t="s">
        <v>2157</v>
      </c>
      <c r="S687" s="779" t="s">
        <v>2158</v>
      </c>
      <c r="T687" s="1792">
        <v>16</v>
      </c>
      <c r="U687" s="1792">
        <v>16.100000000000001</v>
      </c>
      <c r="V687" s="1828" t="s">
        <v>423</v>
      </c>
      <c r="W687" s="788" t="s">
        <v>2934</v>
      </c>
    </row>
    <row r="688" spans="1:23" s="669" customFormat="1" ht="141.75" customHeight="1">
      <c r="A688" s="796"/>
      <c r="B688" s="789"/>
      <c r="C688" s="633"/>
      <c r="D688" s="1627" t="s">
        <v>2849</v>
      </c>
      <c r="E688" s="1270">
        <v>0</v>
      </c>
      <c r="F688" s="1794">
        <v>20000</v>
      </c>
      <c r="G688" s="1270">
        <v>0</v>
      </c>
      <c r="H688" s="1270">
        <v>0</v>
      </c>
      <c r="I688" s="1270">
        <v>0</v>
      </c>
      <c r="J688" s="1481">
        <f>SUM(E688:I688)</f>
        <v>20000</v>
      </c>
      <c r="K688" s="1327">
        <v>0</v>
      </c>
      <c r="L688" s="1542">
        <v>50</v>
      </c>
      <c r="M688" s="1327">
        <v>0</v>
      </c>
      <c r="N688" s="1542">
        <f>SUM(K688:M688)</f>
        <v>50</v>
      </c>
      <c r="O688" s="792" t="s">
        <v>308</v>
      </c>
      <c r="P688" s="792" t="s">
        <v>299</v>
      </c>
      <c r="Q688" s="1569">
        <v>22129</v>
      </c>
      <c r="R688" s="792" t="s">
        <v>2157</v>
      </c>
      <c r="S688" s="782" t="s">
        <v>2158</v>
      </c>
      <c r="T688" s="1795">
        <v>16</v>
      </c>
      <c r="U688" s="1795">
        <v>16.100000000000001</v>
      </c>
      <c r="V688" s="1830" t="s">
        <v>423</v>
      </c>
      <c r="W688" s="792" t="s">
        <v>2934</v>
      </c>
    </row>
    <row r="689" spans="1:28" s="349" customFormat="1" ht="125.25" customHeight="1">
      <c r="A689" s="280"/>
      <c r="B689" s="516"/>
      <c r="C689" s="602">
        <v>8</v>
      </c>
      <c r="D689" s="638" t="s">
        <v>2668</v>
      </c>
      <c r="E689" s="245">
        <v>200000</v>
      </c>
      <c r="F689" s="1138">
        <v>0</v>
      </c>
      <c r="G689" s="1152">
        <v>0</v>
      </c>
      <c r="H689" s="1152">
        <v>0</v>
      </c>
      <c r="I689" s="1152">
        <v>0</v>
      </c>
      <c r="J689" s="338">
        <v>200000</v>
      </c>
      <c r="K689" s="1134">
        <v>0</v>
      </c>
      <c r="L689" s="1134">
        <v>50</v>
      </c>
      <c r="M689" s="1134">
        <v>0</v>
      </c>
      <c r="N689" s="1134">
        <v>50</v>
      </c>
      <c r="O689" s="174" t="s">
        <v>308</v>
      </c>
      <c r="P689" s="174" t="s">
        <v>299</v>
      </c>
      <c r="Q689" s="207">
        <v>21824</v>
      </c>
      <c r="R689" s="174" t="s">
        <v>2669</v>
      </c>
      <c r="S689" s="445" t="s">
        <v>2670</v>
      </c>
      <c r="T689" s="427">
        <v>16</v>
      </c>
      <c r="U689" s="427">
        <v>16.100000000000001</v>
      </c>
      <c r="V689" s="427" t="s">
        <v>423</v>
      </c>
      <c r="W689" s="385" t="s">
        <v>2500</v>
      </c>
      <c r="X689" s="370"/>
      <c r="Y689" s="370"/>
    </row>
    <row r="690" spans="1:28" s="739" customFormat="1" ht="125.25" customHeight="1">
      <c r="A690" s="737"/>
      <c r="B690" s="738"/>
      <c r="C690" s="525">
        <v>9</v>
      </c>
      <c r="D690" s="128" t="s">
        <v>2239</v>
      </c>
      <c r="E690" s="1136">
        <v>0</v>
      </c>
      <c r="F690" s="245">
        <v>20000</v>
      </c>
      <c r="G690" s="1152">
        <v>0</v>
      </c>
      <c r="H690" s="1152">
        <v>0</v>
      </c>
      <c r="I690" s="1152">
        <v>0</v>
      </c>
      <c r="J690" s="338">
        <v>20000</v>
      </c>
      <c r="K690" s="227">
        <v>0</v>
      </c>
      <c r="L690" s="227">
        <v>30</v>
      </c>
      <c r="M690" s="227">
        <v>0</v>
      </c>
      <c r="N690" s="227">
        <v>30</v>
      </c>
      <c r="O690" s="146" t="s">
        <v>308</v>
      </c>
      <c r="P690" s="146" t="s">
        <v>299</v>
      </c>
      <c r="Q690" s="207">
        <v>21855</v>
      </c>
      <c r="R690" s="146" t="s">
        <v>2240</v>
      </c>
      <c r="S690" s="242" t="s">
        <v>2241</v>
      </c>
      <c r="T690" s="427">
        <v>16</v>
      </c>
      <c r="U690" s="427">
        <v>16.100000000000001</v>
      </c>
      <c r="V690" s="427" t="s">
        <v>423</v>
      </c>
      <c r="W690" s="146" t="s">
        <v>2933</v>
      </c>
      <c r="X690" s="421">
        <v>16</v>
      </c>
      <c r="Y690" s="421">
        <v>16.100000000000001</v>
      </c>
      <c r="Z690" s="421" t="s">
        <v>423</v>
      </c>
    </row>
    <row r="691" spans="1:28" s="739" customFormat="1" ht="125.25" customHeight="1">
      <c r="A691" s="737"/>
      <c r="B691" s="738"/>
      <c r="C691" s="524">
        <v>10</v>
      </c>
      <c r="D691" s="180" t="s">
        <v>953</v>
      </c>
      <c r="E691" s="1152">
        <v>0</v>
      </c>
      <c r="F691" s="1213">
        <v>45000</v>
      </c>
      <c r="G691" s="1152">
        <v>0</v>
      </c>
      <c r="H691" s="1152">
        <v>0</v>
      </c>
      <c r="I691" s="1152">
        <v>0</v>
      </c>
      <c r="J691" s="338">
        <f>SUM(E691:I691)</f>
        <v>45000</v>
      </c>
      <c r="K691" s="226">
        <v>5</v>
      </c>
      <c r="L691" s="226">
        <v>35</v>
      </c>
      <c r="M691" s="226" t="s">
        <v>150</v>
      </c>
      <c r="N691" s="227">
        <f>SUM(K691:M691)</f>
        <v>40</v>
      </c>
      <c r="O691" s="284" t="s">
        <v>308</v>
      </c>
      <c r="P691" s="284" t="s">
        <v>299</v>
      </c>
      <c r="Q691" s="228" t="s">
        <v>773</v>
      </c>
      <c r="R691" s="146" t="s">
        <v>954</v>
      </c>
      <c r="S691" s="218" t="s">
        <v>955</v>
      </c>
      <c r="T691" s="427">
        <v>16</v>
      </c>
      <c r="U691" s="427">
        <v>16.100000000000001</v>
      </c>
      <c r="V691" s="427" t="s">
        <v>423</v>
      </c>
      <c r="W691" s="149" t="s">
        <v>893</v>
      </c>
      <c r="X691" s="747">
        <v>16</v>
      </c>
      <c r="Y691" s="747">
        <v>16.100000000000001</v>
      </c>
      <c r="Z691" s="747" t="s">
        <v>423</v>
      </c>
    </row>
    <row r="692" spans="1:28" s="739" customFormat="1" ht="46.5">
      <c r="A692" s="737"/>
      <c r="B692" s="738"/>
      <c r="C692" s="524"/>
      <c r="D692" s="180" t="s">
        <v>3176</v>
      </c>
      <c r="E692" s="1136">
        <v>49404950</v>
      </c>
      <c r="F692" s="1213">
        <v>72330880</v>
      </c>
      <c r="G692" s="1136">
        <v>0</v>
      </c>
      <c r="H692" s="1136">
        <v>0</v>
      </c>
      <c r="I692" s="1136">
        <v>0</v>
      </c>
      <c r="J692" s="338">
        <f>SUM(E692:I692)</f>
        <v>121735830</v>
      </c>
      <c r="K692" s="1063">
        <v>0</v>
      </c>
      <c r="L692" s="1063">
        <v>0</v>
      </c>
      <c r="M692" s="1063">
        <v>0</v>
      </c>
      <c r="N692" s="1063">
        <v>0</v>
      </c>
      <c r="O692" s="1136">
        <v>0</v>
      </c>
      <c r="P692" s="1136">
        <v>0</v>
      </c>
      <c r="Q692" s="191" t="s">
        <v>2940</v>
      </c>
      <c r="R692" s="146"/>
      <c r="S692" s="218"/>
      <c r="T692" s="427"/>
      <c r="U692" s="427"/>
      <c r="V692" s="427"/>
      <c r="W692" s="149" t="s">
        <v>2926</v>
      </c>
      <c r="X692" s="747"/>
      <c r="Y692" s="747"/>
      <c r="Z692" s="747"/>
    </row>
    <row r="693" spans="1:28" s="659" customFormat="1">
      <c r="A693" s="662" t="s">
        <v>425</v>
      </c>
      <c r="B693" s="224"/>
      <c r="C693" s="813">
        <v>2</v>
      </c>
      <c r="D693" s="215" t="s">
        <v>81</v>
      </c>
      <c r="E693" s="1252">
        <f>SUM(E694,E695,E696,E697,E698,E701,E702,E703,E704,E705,E706,E707,E708,E709,E710,E711,E712,E713,E714,E715)</f>
        <v>200800</v>
      </c>
      <c r="F693" s="1252">
        <f t="shared" ref="F693:J693" si="61">SUM(F694,F695,F696,F697,F698,F701,F702,F703,F704,F705,F706,F707,F708,F709,F710,F711,F712,F713,F714,F715)</f>
        <v>945000</v>
      </c>
      <c r="G693" s="1252">
        <f t="shared" si="61"/>
        <v>228280</v>
      </c>
      <c r="H693" s="1252">
        <f t="shared" si="61"/>
        <v>0</v>
      </c>
      <c r="I693" s="1252">
        <f t="shared" si="61"/>
        <v>65000</v>
      </c>
      <c r="J693" s="1252">
        <f t="shared" si="61"/>
        <v>1439080</v>
      </c>
      <c r="K693" s="1130"/>
      <c r="L693" s="1130"/>
      <c r="M693" s="1130"/>
      <c r="N693" s="1130"/>
      <c r="O693" s="319"/>
      <c r="P693" s="319"/>
      <c r="Q693" s="501"/>
      <c r="R693" s="319"/>
      <c r="S693" s="486"/>
      <c r="T693" s="486"/>
      <c r="U693" s="486"/>
      <c r="V693" s="486"/>
      <c r="W693" s="485"/>
    </row>
    <row r="694" spans="1:28" s="349" customFormat="1" ht="119.25" customHeight="1">
      <c r="A694" s="280"/>
      <c r="B694" s="516"/>
      <c r="C694" s="522">
        <v>1</v>
      </c>
      <c r="D694" s="291" t="s">
        <v>2671</v>
      </c>
      <c r="E694" s="1152">
        <v>0</v>
      </c>
      <c r="F694" s="1152">
        <v>0</v>
      </c>
      <c r="G694" s="1152">
        <v>0</v>
      </c>
      <c r="H694" s="1152">
        <v>0</v>
      </c>
      <c r="I694" s="1257">
        <v>30000</v>
      </c>
      <c r="J694" s="338">
        <v>30000</v>
      </c>
      <c r="K694" s="227">
        <v>0</v>
      </c>
      <c r="L694" s="1036">
        <v>52</v>
      </c>
      <c r="M694" s="227">
        <v>0</v>
      </c>
      <c r="N694" s="1036">
        <v>52</v>
      </c>
      <c r="O694" s="284" t="s">
        <v>308</v>
      </c>
      <c r="P694" s="284" t="s">
        <v>299</v>
      </c>
      <c r="Q694" s="199" t="s">
        <v>1327</v>
      </c>
      <c r="R694" s="174" t="s">
        <v>2672</v>
      </c>
      <c r="S694" s="231" t="s">
        <v>2673</v>
      </c>
      <c r="T694" s="231">
        <v>16</v>
      </c>
      <c r="U694" s="231">
        <v>16.100000000000001</v>
      </c>
      <c r="V694" s="231" t="s">
        <v>425</v>
      </c>
      <c r="W694" s="385" t="s">
        <v>2500</v>
      </c>
      <c r="X694" s="735" t="s">
        <v>2640</v>
      </c>
      <c r="Y694" s="688"/>
      <c r="Z694" s="348">
        <v>16</v>
      </c>
      <c r="AA694" s="348">
        <v>16.100000000000001</v>
      </c>
      <c r="AB694" s="348" t="s">
        <v>425</v>
      </c>
    </row>
    <row r="695" spans="1:28" s="349" customFormat="1" ht="119.25" customHeight="1">
      <c r="A695" s="280"/>
      <c r="B695" s="516"/>
      <c r="C695" s="776">
        <v>2</v>
      </c>
      <c r="D695" s="296" t="s">
        <v>1984</v>
      </c>
      <c r="E695" s="1152">
        <v>0</v>
      </c>
      <c r="F695" s="1152">
        <v>0</v>
      </c>
      <c r="G695" s="1235">
        <v>65380</v>
      </c>
      <c r="H695" s="1152">
        <v>0</v>
      </c>
      <c r="I695" s="1152">
        <v>0</v>
      </c>
      <c r="J695" s="1245">
        <v>65380</v>
      </c>
      <c r="K695" s="1064">
        <v>10</v>
      </c>
      <c r="L695" s="1064">
        <v>40</v>
      </c>
      <c r="M695" s="227">
        <v>0</v>
      </c>
      <c r="N695" s="1064">
        <v>50</v>
      </c>
      <c r="O695" s="284" t="s">
        <v>308</v>
      </c>
      <c r="P695" s="284" t="s">
        <v>299</v>
      </c>
      <c r="Q695" s="265">
        <v>22129</v>
      </c>
      <c r="R695" s="383" t="s">
        <v>1985</v>
      </c>
      <c r="S695" s="175" t="s">
        <v>1986</v>
      </c>
      <c r="T695" s="231">
        <v>16</v>
      </c>
      <c r="U695" s="231">
        <v>16.100000000000001</v>
      </c>
      <c r="V695" s="231" t="s">
        <v>425</v>
      </c>
      <c r="W695" s="181" t="s">
        <v>1877</v>
      </c>
      <c r="X695" s="348">
        <v>16</v>
      </c>
      <c r="Y695" s="348">
        <v>16.100000000000001</v>
      </c>
      <c r="Z695" s="348" t="s">
        <v>425</v>
      </c>
    </row>
    <row r="696" spans="1:28" s="349" customFormat="1" ht="119.25" customHeight="1">
      <c r="A696" s="280"/>
      <c r="B696" s="516"/>
      <c r="C696" s="526">
        <v>3</v>
      </c>
      <c r="D696" s="296" t="s">
        <v>1987</v>
      </c>
      <c r="E696" s="338">
        <v>0</v>
      </c>
      <c r="F696" s="1306"/>
      <c r="G696" s="1235">
        <v>50200</v>
      </c>
      <c r="H696" s="338">
        <v>0</v>
      </c>
      <c r="I696" s="338">
        <v>0</v>
      </c>
      <c r="J696" s="1245">
        <v>50200</v>
      </c>
      <c r="K696" s="1064">
        <v>190</v>
      </c>
      <c r="L696" s="1064">
        <v>10</v>
      </c>
      <c r="M696" s="227">
        <v>0</v>
      </c>
      <c r="N696" s="1064">
        <v>200</v>
      </c>
      <c r="O696" s="284" t="s">
        <v>308</v>
      </c>
      <c r="P696" s="284" t="s">
        <v>299</v>
      </c>
      <c r="Q696" s="265">
        <v>21976</v>
      </c>
      <c r="R696" s="383" t="s">
        <v>1985</v>
      </c>
      <c r="S696" s="175" t="s">
        <v>1986</v>
      </c>
      <c r="T696" s="231">
        <v>16</v>
      </c>
      <c r="U696" s="231">
        <v>16.100000000000001</v>
      </c>
      <c r="V696" s="231" t="s">
        <v>425</v>
      </c>
      <c r="W696" s="181" t="s">
        <v>1877</v>
      </c>
      <c r="X696" s="348">
        <v>16</v>
      </c>
      <c r="Y696" s="348">
        <v>16.100000000000001</v>
      </c>
      <c r="Z696" s="348" t="s">
        <v>425</v>
      </c>
    </row>
    <row r="697" spans="1:28" s="349" customFormat="1" ht="119.25" customHeight="1">
      <c r="A697" s="280"/>
      <c r="B697" s="516"/>
      <c r="C697" s="524">
        <v>4</v>
      </c>
      <c r="D697" s="535" t="s">
        <v>1692</v>
      </c>
      <c r="E697" s="338">
        <v>0</v>
      </c>
      <c r="F697" s="245">
        <v>30000</v>
      </c>
      <c r="G697" s="338">
        <v>0</v>
      </c>
      <c r="H697" s="338">
        <v>0</v>
      </c>
      <c r="I697" s="338">
        <v>0</v>
      </c>
      <c r="J697" s="338">
        <v>30000</v>
      </c>
      <c r="K697" s="227">
        <v>0</v>
      </c>
      <c r="L697" s="227">
        <v>20</v>
      </c>
      <c r="M697" s="227">
        <v>0</v>
      </c>
      <c r="N697" s="227">
        <v>20</v>
      </c>
      <c r="O697" s="284" t="s">
        <v>308</v>
      </c>
      <c r="P697" s="284" t="s">
        <v>299</v>
      </c>
      <c r="Q697" s="207">
        <v>21885</v>
      </c>
      <c r="R697" s="146" t="s">
        <v>1689</v>
      </c>
      <c r="S697" s="189" t="s">
        <v>1690</v>
      </c>
      <c r="T697" s="231">
        <v>16</v>
      </c>
      <c r="U697" s="231">
        <v>16.100000000000001</v>
      </c>
      <c r="V697" s="231" t="s">
        <v>425</v>
      </c>
      <c r="W697" s="146" t="s">
        <v>3050</v>
      </c>
      <c r="X697" s="348">
        <v>16</v>
      </c>
      <c r="Y697" s="348">
        <v>16.100000000000001</v>
      </c>
      <c r="Z697" s="348" t="s">
        <v>425</v>
      </c>
    </row>
    <row r="698" spans="1:28" s="349" customFormat="1">
      <c r="A698" s="465"/>
      <c r="B698" s="590"/>
      <c r="C698" s="546">
        <v>5</v>
      </c>
      <c r="D698" s="584" t="s">
        <v>1608</v>
      </c>
      <c r="E698" s="1044">
        <v>0</v>
      </c>
      <c r="F698" s="1234">
        <v>25000</v>
      </c>
      <c r="G698" s="1044">
        <v>0</v>
      </c>
      <c r="H698" s="1044">
        <v>0</v>
      </c>
      <c r="I698" s="1044">
        <v>0</v>
      </c>
      <c r="J698" s="1307">
        <f>SUM(E698:I698)</f>
        <v>25000</v>
      </c>
      <c r="K698" s="989"/>
      <c r="L698" s="989"/>
      <c r="M698" s="989"/>
      <c r="N698" s="989"/>
      <c r="O698" s="954"/>
      <c r="P698" s="954"/>
      <c r="Q698" s="955"/>
      <c r="R698" s="436"/>
      <c r="S698" s="465"/>
      <c r="T698" s="231">
        <v>16</v>
      </c>
      <c r="U698" s="231">
        <v>16.100000000000001</v>
      </c>
      <c r="V698" s="231" t="s">
        <v>425</v>
      </c>
      <c r="W698" s="954" t="s">
        <v>1544</v>
      </c>
      <c r="X698" s="348">
        <v>16</v>
      </c>
      <c r="Y698" s="348">
        <v>16.100000000000001</v>
      </c>
      <c r="Z698" s="348" t="s">
        <v>425</v>
      </c>
    </row>
    <row r="699" spans="1:28" s="668" customFormat="1" ht="148.5" customHeight="1">
      <c r="A699" s="779"/>
      <c r="B699" s="786"/>
      <c r="C699" s="619"/>
      <c r="D699" s="1571" t="s">
        <v>1609</v>
      </c>
      <c r="E699" s="1057">
        <v>0</v>
      </c>
      <c r="F699" s="1472">
        <v>10000</v>
      </c>
      <c r="G699" s="1057">
        <v>0</v>
      </c>
      <c r="H699" s="1057">
        <v>0</v>
      </c>
      <c r="I699" s="1057">
        <v>0</v>
      </c>
      <c r="J699" s="1194">
        <f>SUM(E699:I699)</f>
        <v>10000</v>
      </c>
      <c r="K699" s="1047">
        <v>0</v>
      </c>
      <c r="L699" s="1537">
        <v>30</v>
      </c>
      <c r="M699" s="1047">
        <v>0</v>
      </c>
      <c r="N699" s="1537">
        <v>30</v>
      </c>
      <c r="O699" s="788" t="s">
        <v>308</v>
      </c>
      <c r="P699" s="788" t="s">
        <v>299</v>
      </c>
      <c r="Q699" s="781" t="s">
        <v>1567</v>
      </c>
      <c r="R699" s="788" t="s">
        <v>1561</v>
      </c>
      <c r="S699" s="779" t="s">
        <v>1562</v>
      </c>
      <c r="T699" s="231">
        <v>16</v>
      </c>
      <c r="U699" s="231">
        <v>16.100000000000001</v>
      </c>
      <c r="V699" s="231" t="s">
        <v>425</v>
      </c>
      <c r="W699" s="1564" t="s">
        <v>1544</v>
      </c>
      <c r="X699" s="668">
        <v>16</v>
      </c>
      <c r="Y699" s="668">
        <v>16.100000000000001</v>
      </c>
      <c r="Z699" s="668" t="s">
        <v>425</v>
      </c>
    </row>
    <row r="700" spans="1:28" s="668" customFormat="1" ht="148.5" customHeight="1">
      <c r="A700" s="782"/>
      <c r="B700" s="789"/>
      <c r="C700" s="633"/>
      <c r="D700" s="1574" t="s">
        <v>1611</v>
      </c>
      <c r="E700" s="1076">
        <v>0</v>
      </c>
      <c r="F700" s="1480">
        <v>15000</v>
      </c>
      <c r="G700" s="1076">
        <v>0</v>
      </c>
      <c r="H700" s="1076">
        <v>0</v>
      </c>
      <c r="I700" s="1076">
        <v>0</v>
      </c>
      <c r="J700" s="1195">
        <f>SUM(E700:I700)</f>
        <v>15000</v>
      </c>
      <c r="K700" s="1041">
        <v>0</v>
      </c>
      <c r="L700" s="1542">
        <v>30</v>
      </c>
      <c r="M700" s="1041">
        <v>0</v>
      </c>
      <c r="N700" s="1542">
        <v>30</v>
      </c>
      <c r="O700" s="792" t="s">
        <v>308</v>
      </c>
      <c r="P700" s="792" t="s">
        <v>299</v>
      </c>
      <c r="Q700" s="791" t="s">
        <v>1578</v>
      </c>
      <c r="R700" s="792" t="s">
        <v>1561</v>
      </c>
      <c r="S700" s="782" t="s">
        <v>1562</v>
      </c>
      <c r="T700" s="231">
        <v>16</v>
      </c>
      <c r="U700" s="231">
        <v>16.100000000000001</v>
      </c>
      <c r="V700" s="231" t="s">
        <v>425</v>
      </c>
      <c r="W700" s="1570" t="s">
        <v>1544</v>
      </c>
      <c r="X700" s="668">
        <v>16</v>
      </c>
      <c r="Y700" s="668">
        <v>16.100000000000001</v>
      </c>
      <c r="Z700" s="668" t="s">
        <v>425</v>
      </c>
    </row>
    <row r="701" spans="1:28" s="349" customFormat="1" ht="120.75" customHeight="1">
      <c r="A701" s="280"/>
      <c r="B701" s="516"/>
      <c r="C701" s="562">
        <v>6</v>
      </c>
      <c r="D701" s="205" t="s">
        <v>422</v>
      </c>
      <c r="E701" s="245">
        <v>18300</v>
      </c>
      <c r="F701" s="1076">
        <v>0</v>
      </c>
      <c r="G701" s="1076">
        <v>0</v>
      </c>
      <c r="H701" s="1076">
        <v>0</v>
      </c>
      <c r="I701" s="1076">
        <v>0</v>
      </c>
      <c r="J701" s="1131">
        <f>SUM(E701:I701)</f>
        <v>18300</v>
      </c>
      <c r="K701" s="227" t="s">
        <v>150</v>
      </c>
      <c r="L701" s="227">
        <v>85</v>
      </c>
      <c r="M701" s="227" t="s">
        <v>150</v>
      </c>
      <c r="N701" s="227">
        <f>SUM(K701:M701)</f>
        <v>85</v>
      </c>
      <c r="O701" s="146" t="s">
        <v>308</v>
      </c>
      <c r="P701" s="146" t="s">
        <v>299</v>
      </c>
      <c r="Q701" s="207">
        <v>21947</v>
      </c>
      <c r="R701" s="146" t="s">
        <v>295</v>
      </c>
      <c r="S701" s="210" t="s">
        <v>296</v>
      </c>
      <c r="T701" s="231">
        <v>16</v>
      </c>
      <c r="U701" s="231">
        <v>16.100000000000001</v>
      </c>
      <c r="V701" s="231" t="s">
        <v>425</v>
      </c>
      <c r="W701" s="262" t="s">
        <v>153</v>
      </c>
      <c r="X701" s="348">
        <v>16</v>
      </c>
      <c r="Y701" s="348">
        <v>16.100000000000001</v>
      </c>
      <c r="Z701" s="348" t="s">
        <v>425</v>
      </c>
    </row>
    <row r="702" spans="1:28" s="669" customFormat="1" ht="120.75" customHeight="1">
      <c r="A702" s="667"/>
      <c r="B702" s="516"/>
      <c r="C702" s="524">
        <v>7</v>
      </c>
      <c r="D702" s="296" t="s">
        <v>3207</v>
      </c>
      <c r="E702" s="1076">
        <v>0</v>
      </c>
      <c r="F702" s="1076">
        <v>0</v>
      </c>
      <c r="G702" s="1235">
        <v>10000</v>
      </c>
      <c r="H702" s="1076">
        <v>0</v>
      </c>
      <c r="I702" s="1076">
        <v>0</v>
      </c>
      <c r="J702" s="1245">
        <v>10000</v>
      </c>
      <c r="K702" s="1064">
        <v>55</v>
      </c>
      <c r="L702" s="1041">
        <v>0</v>
      </c>
      <c r="M702" s="1041">
        <v>0</v>
      </c>
      <c r="N702" s="1064">
        <v>55</v>
      </c>
      <c r="O702" s="383" t="s">
        <v>2005</v>
      </c>
      <c r="P702" s="383" t="s">
        <v>2006</v>
      </c>
      <c r="Q702" s="265">
        <v>22068</v>
      </c>
      <c r="R702" s="383" t="s">
        <v>1985</v>
      </c>
      <c r="S702" s="175" t="s">
        <v>1986</v>
      </c>
      <c r="T702" s="231">
        <v>16</v>
      </c>
      <c r="U702" s="231">
        <v>16.100000000000001</v>
      </c>
      <c r="V702" s="231" t="s">
        <v>425</v>
      </c>
      <c r="W702" s="181" t="s">
        <v>1877</v>
      </c>
      <c r="X702" s="1477">
        <v>16</v>
      </c>
      <c r="Y702" s="1477">
        <v>16.100000000000001</v>
      </c>
      <c r="Z702" s="1477" t="s">
        <v>425</v>
      </c>
    </row>
    <row r="703" spans="1:28" s="349" customFormat="1" ht="120.75" customHeight="1">
      <c r="A703" s="280"/>
      <c r="B703" s="516"/>
      <c r="C703" s="562">
        <v>8</v>
      </c>
      <c r="D703" s="205" t="s">
        <v>424</v>
      </c>
      <c r="E703" s="245">
        <v>32500</v>
      </c>
      <c r="F703" s="338">
        <v>0</v>
      </c>
      <c r="G703" s="338">
        <v>0</v>
      </c>
      <c r="H703" s="338">
        <v>0</v>
      </c>
      <c r="I703" s="338">
        <v>0</v>
      </c>
      <c r="J703" s="1131">
        <f t="shared" ref="J703:J715" si="62">SUM(E703:I703)</f>
        <v>32500</v>
      </c>
      <c r="K703" s="227">
        <v>5</v>
      </c>
      <c r="L703" s="227">
        <v>39</v>
      </c>
      <c r="M703" s="227">
        <v>6</v>
      </c>
      <c r="N703" s="227">
        <f>SUM(K703:M703)</f>
        <v>50</v>
      </c>
      <c r="O703" s="146" t="s">
        <v>308</v>
      </c>
      <c r="P703" s="146" t="s">
        <v>299</v>
      </c>
      <c r="Q703" s="207">
        <v>22098</v>
      </c>
      <c r="R703" s="146" t="s">
        <v>295</v>
      </c>
      <c r="S703" s="210" t="s">
        <v>296</v>
      </c>
      <c r="T703" s="250">
        <v>16</v>
      </c>
      <c r="U703" s="206">
        <v>16.100000000000001</v>
      </c>
      <c r="V703" s="206" t="s">
        <v>425</v>
      </c>
      <c r="W703" s="262" t="s">
        <v>153</v>
      </c>
    </row>
    <row r="704" spans="1:28" s="349" customFormat="1" ht="125.25" customHeight="1">
      <c r="A704" s="280"/>
      <c r="B704" s="516"/>
      <c r="C704" s="562">
        <v>9</v>
      </c>
      <c r="D704" s="205" t="s">
        <v>426</v>
      </c>
      <c r="E704" s="245">
        <v>140000</v>
      </c>
      <c r="F704" s="338">
        <v>0</v>
      </c>
      <c r="G704" s="338">
        <v>0</v>
      </c>
      <c r="H704" s="338">
        <v>0</v>
      </c>
      <c r="I704" s="338">
        <v>0</v>
      </c>
      <c r="J704" s="1131">
        <f t="shared" si="62"/>
        <v>140000</v>
      </c>
      <c r="K704" s="227" t="s">
        <v>150</v>
      </c>
      <c r="L704" s="227">
        <v>77</v>
      </c>
      <c r="M704" s="227">
        <v>39</v>
      </c>
      <c r="N704" s="227">
        <f>SUM(K704:M704)</f>
        <v>116</v>
      </c>
      <c r="O704" s="146" t="s">
        <v>308</v>
      </c>
      <c r="P704" s="146" t="s">
        <v>299</v>
      </c>
      <c r="Q704" s="207">
        <v>22068</v>
      </c>
      <c r="R704" s="146" t="s">
        <v>295</v>
      </c>
      <c r="S704" s="210" t="s">
        <v>296</v>
      </c>
      <c r="T704" s="250">
        <v>16</v>
      </c>
      <c r="U704" s="206">
        <v>16.100000000000001</v>
      </c>
      <c r="V704" s="206" t="s">
        <v>425</v>
      </c>
      <c r="W704" s="262" t="s">
        <v>153</v>
      </c>
    </row>
    <row r="705" spans="1:24" s="348" customFormat="1" ht="125.25" customHeight="1">
      <c r="A705" s="218"/>
      <c r="B705" s="516"/>
      <c r="C705" s="776">
        <v>10</v>
      </c>
      <c r="D705" s="330" t="s">
        <v>696</v>
      </c>
      <c r="E705" s="338">
        <v>0</v>
      </c>
      <c r="F705" s="338">
        <v>0</v>
      </c>
      <c r="G705" s="1131">
        <v>12700</v>
      </c>
      <c r="H705" s="338">
        <v>0</v>
      </c>
      <c r="I705" s="338">
        <v>0</v>
      </c>
      <c r="J705" s="1131">
        <f t="shared" si="62"/>
        <v>12700</v>
      </c>
      <c r="K705" s="1041">
        <v>0</v>
      </c>
      <c r="L705" s="1135">
        <v>45</v>
      </c>
      <c r="M705" s="1041">
        <v>0</v>
      </c>
      <c r="N705" s="1135">
        <f>SUM(K705:M705)</f>
        <v>45</v>
      </c>
      <c r="O705" s="181" t="s">
        <v>308</v>
      </c>
      <c r="P705" s="181" t="s">
        <v>299</v>
      </c>
      <c r="Q705" s="321">
        <v>22068</v>
      </c>
      <c r="R705" s="383" t="s">
        <v>697</v>
      </c>
      <c r="S705" s="371" t="s">
        <v>698</v>
      </c>
      <c r="T705" s="371">
        <v>16</v>
      </c>
      <c r="U705" s="371">
        <v>16.100000000000001</v>
      </c>
      <c r="V705" s="371" t="s">
        <v>425</v>
      </c>
      <c r="W705" s="783" t="s">
        <v>588</v>
      </c>
    </row>
    <row r="706" spans="1:24" s="348" customFormat="1" ht="125.25" customHeight="1">
      <c r="A706" s="218"/>
      <c r="B706" s="516"/>
      <c r="C706" s="524">
        <v>11</v>
      </c>
      <c r="D706" s="534" t="s">
        <v>1116</v>
      </c>
      <c r="E706" s="1257">
        <v>10000</v>
      </c>
      <c r="F706" s="338">
        <v>0</v>
      </c>
      <c r="G706" s="338">
        <v>0</v>
      </c>
      <c r="H706" s="338">
        <v>0</v>
      </c>
      <c r="I706" s="338">
        <v>0</v>
      </c>
      <c r="J706" s="338">
        <f t="shared" si="62"/>
        <v>10000</v>
      </c>
      <c r="K706" s="1041">
        <v>0</v>
      </c>
      <c r="L706" s="227">
        <v>30</v>
      </c>
      <c r="M706" s="1041">
        <v>0</v>
      </c>
      <c r="N706" s="227">
        <f>SUM(K706:M706)</f>
        <v>30</v>
      </c>
      <c r="O706" s="181" t="s">
        <v>308</v>
      </c>
      <c r="P706" s="181" t="s">
        <v>299</v>
      </c>
      <c r="Q706" s="207">
        <v>21916</v>
      </c>
      <c r="R706" s="146" t="s">
        <v>1117</v>
      </c>
      <c r="S706" s="736" t="s">
        <v>1118</v>
      </c>
      <c r="T706" s="210">
        <v>16</v>
      </c>
      <c r="U706" s="210">
        <v>16.100000000000001</v>
      </c>
      <c r="V706" s="210" t="s">
        <v>425</v>
      </c>
      <c r="W706" s="362" t="s">
        <v>1024</v>
      </c>
    </row>
    <row r="707" spans="1:24" s="739" customFormat="1" ht="242.25" customHeight="1">
      <c r="A707" s="737"/>
      <c r="B707" s="738"/>
      <c r="C707" s="526">
        <v>12</v>
      </c>
      <c r="D707" s="263" t="s">
        <v>1988</v>
      </c>
      <c r="E707" s="338">
        <v>0</v>
      </c>
      <c r="F707" s="338">
        <v>0</v>
      </c>
      <c r="G707" s="1245">
        <v>40000</v>
      </c>
      <c r="H707" s="338">
        <v>0</v>
      </c>
      <c r="I707" s="338">
        <v>0</v>
      </c>
      <c r="J707" s="1245">
        <f t="shared" si="62"/>
        <v>40000</v>
      </c>
      <c r="K707" s="227">
        <v>0</v>
      </c>
      <c r="L707" s="873">
        <v>80</v>
      </c>
      <c r="M707" s="227">
        <v>0</v>
      </c>
      <c r="N707" s="873">
        <v>80</v>
      </c>
      <c r="O707" s="181" t="s">
        <v>3223</v>
      </c>
      <c r="P707" s="1383" t="s">
        <v>3224</v>
      </c>
      <c r="Q707" s="244">
        <v>22160</v>
      </c>
      <c r="R707" s="181" t="s">
        <v>1985</v>
      </c>
      <c r="S707" s="175" t="s">
        <v>1986</v>
      </c>
      <c r="T707" s="241">
        <v>16</v>
      </c>
      <c r="U707" s="241">
        <v>16.100000000000001</v>
      </c>
      <c r="V707" s="241" t="s">
        <v>425</v>
      </c>
      <c r="W707" s="181" t="s">
        <v>1877</v>
      </c>
    </row>
    <row r="708" spans="1:24" s="739" customFormat="1" ht="233.25" customHeight="1">
      <c r="A708" s="737"/>
      <c r="B708" s="738"/>
      <c r="C708" s="468">
        <v>13</v>
      </c>
      <c r="D708" s="114" t="s">
        <v>1989</v>
      </c>
      <c r="E708" s="338">
        <v>0</v>
      </c>
      <c r="F708" s="338">
        <v>0</v>
      </c>
      <c r="G708" s="873">
        <v>50000</v>
      </c>
      <c r="H708" s="338">
        <v>0</v>
      </c>
      <c r="I708" s="338">
        <v>0</v>
      </c>
      <c r="J708" s="1245">
        <f t="shared" si="62"/>
        <v>50000</v>
      </c>
      <c r="K708" s="227">
        <v>0</v>
      </c>
      <c r="L708" s="873">
        <v>80</v>
      </c>
      <c r="M708" s="227">
        <v>0</v>
      </c>
      <c r="N708" s="873">
        <v>80</v>
      </c>
      <c r="O708" s="181" t="s">
        <v>3225</v>
      </c>
      <c r="P708" s="181" t="s">
        <v>3226</v>
      </c>
      <c r="Q708" s="244">
        <v>21916</v>
      </c>
      <c r="R708" s="181" t="s">
        <v>1985</v>
      </c>
      <c r="S708" s="175" t="s">
        <v>1986</v>
      </c>
      <c r="T708" s="241">
        <v>16</v>
      </c>
      <c r="U708" s="241">
        <v>16.100000000000001</v>
      </c>
      <c r="V708" s="241" t="s">
        <v>425</v>
      </c>
      <c r="W708" s="181" t="s">
        <v>1877</v>
      </c>
    </row>
    <row r="709" spans="1:24" s="739" customFormat="1" ht="111.75" customHeight="1">
      <c r="A709" s="737"/>
      <c r="B709" s="738"/>
      <c r="C709" s="524">
        <v>14</v>
      </c>
      <c r="D709" s="180" t="s">
        <v>2201</v>
      </c>
      <c r="E709" s="338">
        <v>0</v>
      </c>
      <c r="F709" s="270">
        <v>80000</v>
      </c>
      <c r="G709" s="338">
        <v>0</v>
      </c>
      <c r="H709" s="338">
        <v>0</v>
      </c>
      <c r="I709" s="338">
        <v>0</v>
      </c>
      <c r="J709" s="1300">
        <f t="shared" si="62"/>
        <v>80000</v>
      </c>
      <c r="K709" s="226">
        <v>0</v>
      </c>
      <c r="L709" s="227">
        <v>50</v>
      </c>
      <c r="M709" s="226">
        <v>0</v>
      </c>
      <c r="N709" s="227">
        <f>SUM(K709:M709)</f>
        <v>50</v>
      </c>
      <c r="O709" s="284" t="s">
        <v>308</v>
      </c>
      <c r="P709" s="284" t="s">
        <v>299</v>
      </c>
      <c r="Q709" s="207">
        <v>22007</v>
      </c>
      <c r="R709" s="146" t="s">
        <v>2170</v>
      </c>
      <c r="S709" s="218" t="s">
        <v>2171</v>
      </c>
      <c r="T709" s="331">
        <v>16</v>
      </c>
      <c r="U709" s="271">
        <v>16.100000000000001</v>
      </c>
      <c r="V709" s="294" t="s">
        <v>425</v>
      </c>
      <c r="W709" s="146" t="s">
        <v>2934</v>
      </c>
    </row>
    <row r="710" spans="1:24" s="739" customFormat="1" ht="111.75" customHeight="1">
      <c r="A710" s="737"/>
      <c r="B710" s="738"/>
      <c r="C710" s="522">
        <v>15</v>
      </c>
      <c r="D710" s="117" t="s">
        <v>2347</v>
      </c>
      <c r="E710" s="338">
        <v>0</v>
      </c>
      <c r="F710" s="1213">
        <v>100000</v>
      </c>
      <c r="G710" s="338">
        <v>0</v>
      </c>
      <c r="H710" s="338">
        <v>0</v>
      </c>
      <c r="I710" s="338">
        <v>0</v>
      </c>
      <c r="J710" s="338">
        <f t="shared" si="62"/>
        <v>100000</v>
      </c>
      <c r="K710" s="227"/>
      <c r="L710" s="227">
        <v>130</v>
      </c>
      <c r="M710" s="227">
        <v>3</v>
      </c>
      <c r="N710" s="227">
        <v>133</v>
      </c>
      <c r="O710" s="146" t="s">
        <v>2348</v>
      </c>
      <c r="P710" s="146" t="s">
        <v>2349</v>
      </c>
      <c r="Q710" s="207">
        <v>241214</v>
      </c>
      <c r="R710" s="146" t="s">
        <v>2350</v>
      </c>
      <c r="S710" s="218" t="s">
        <v>159</v>
      </c>
      <c r="T710" s="210">
        <v>16</v>
      </c>
      <c r="U710" s="210">
        <v>16.100000000000001</v>
      </c>
      <c r="V710" s="210" t="s">
        <v>425</v>
      </c>
      <c r="W710" s="146" t="s">
        <v>2351</v>
      </c>
    </row>
    <row r="711" spans="1:24" s="739" customFormat="1" ht="111.75" customHeight="1">
      <c r="A711" s="737"/>
      <c r="B711" s="738"/>
      <c r="C711" s="525">
        <v>16</v>
      </c>
      <c r="D711" s="117" t="s">
        <v>2358</v>
      </c>
      <c r="E711" s="338">
        <v>0</v>
      </c>
      <c r="F711" s="1213">
        <v>60000</v>
      </c>
      <c r="G711" s="338">
        <v>0</v>
      </c>
      <c r="H711" s="338">
        <v>0</v>
      </c>
      <c r="I711" s="338">
        <v>0</v>
      </c>
      <c r="J711" s="338">
        <f t="shared" si="62"/>
        <v>60000</v>
      </c>
      <c r="K711" s="226" t="s">
        <v>150</v>
      </c>
      <c r="L711" s="226">
        <v>110</v>
      </c>
      <c r="M711" s="226" t="s">
        <v>150</v>
      </c>
      <c r="N711" s="226">
        <v>110</v>
      </c>
      <c r="O711" s="146" t="s">
        <v>2950</v>
      </c>
      <c r="P711" s="146" t="s">
        <v>299</v>
      </c>
      <c r="Q711" s="246">
        <v>241031</v>
      </c>
      <c r="R711" s="146" t="s">
        <v>2359</v>
      </c>
      <c r="S711" s="550" t="s">
        <v>2360</v>
      </c>
      <c r="T711" s="191">
        <v>16</v>
      </c>
      <c r="U711" s="191">
        <v>16.100000000000001</v>
      </c>
      <c r="V711" s="191" t="s">
        <v>425</v>
      </c>
      <c r="W711" s="146" t="s">
        <v>2361</v>
      </c>
    </row>
    <row r="712" spans="1:24" s="739" customFormat="1" ht="111.75" customHeight="1">
      <c r="A712" s="737"/>
      <c r="B712" s="738"/>
      <c r="C712" s="525">
        <v>17</v>
      </c>
      <c r="D712" s="358" t="s">
        <v>2362</v>
      </c>
      <c r="E712" s="338">
        <v>0</v>
      </c>
      <c r="F712" s="245">
        <v>80000</v>
      </c>
      <c r="G712" s="338">
        <v>0</v>
      </c>
      <c r="H712" s="338">
        <v>0</v>
      </c>
      <c r="I712" s="338">
        <v>0</v>
      </c>
      <c r="J712" s="338">
        <f t="shared" si="62"/>
        <v>80000</v>
      </c>
      <c r="K712" s="226" t="s">
        <v>150</v>
      </c>
      <c r="L712" s="226">
        <v>130</v>
      </c>
      <c r="M712" s="226" t="s">
        <v>150</v>
      </c>
      <c r="N712" s="226">
        <v>130</v>
      </c>
      <c r="O712" s="146" t="s">
        <v>2950</v>
      </c>
      <c r="P712" s="146" t="s">
        <v>299</v>
      </c>
      <c r="Q712" s="246">
        <v>241122</v>
      </c>
      <c r="R712" s="146" t="s">
        <v>2363</v>
      </c>
      <c r="S712" s="191" t="s">
        <v>2364</v>
      </c>
      <c r="T712" s="191">
        <v>16</v>
      </c>
      <c r="U712" s="191">
        <v>16.100000000000001</v>
      </c>
      <c r="V712" s="191" t="s">
        <v>425</v>
      </c>
      <c r="W712" s="146" t="s">
        <v>2361</v>
      </c>
    </row>
    <row r="713" spans="1:24" s="739" customFormat="1" ht="111.75" customHeight="1">
      <c r="A713" s="737"/>
      <c r="B713" s="738"/>
      <c r="C713" s="525">
        <v>18</v>
      </c>
      <c r="D713" s="117" t="s">
        <v>2365</v>
      </c>
      <c r="E713" s="338">
        <v>0</v>
      </c>
      <c r="F713" s="245">
        <v>400000</v>
      </c>
      <c r="G713" s="338">
        <v>0</v>
      </c>
      <c r="H713" s="338">
        <v>0</v>
      </c>
      <c r="I713" s="338">
        <v>0</v>
      </c>
      <c r="J713" s="338">
        <f t="shared" si="62"/>
        <v>400000</v>
      </c>
      <c r="K713" s="226">
        <v>10</v>
      </c>
      <c r="L713" s="226">
        <v>40</v>
      </c>
      <c r="M713" s="226" t="s">
        <v>150</v>
      </c>
      <c r="N713" s="226">
        <v>50</v>
      </c>
      <c r="O713" s="146" t="s">
        <v>2366</v>
      </c>
      <c r="P713" s="146" t="s">
        <v>299</v>
      </c>
      <c r="Q713" s="246">
        <v>241093</v>
      </c>
      <c r="R713" s="146" t="s">
        <v>2367</v>
      </c>
      <c r="S713" s="191" t="s">
        <v>2360</v>
      </c>
      <c r="T713" s="191">
        <v>16</v>
      </c>
      <c r="U713" s="191">
        <v>16.100000000000001</v>
      </c>
      <c r="V713" s="191" t="s">
        <v>425</v>
      </c>
      <c r="W713" s="146" t="s">
        <v>2361</v>
      </c>
    </row>
    <row r="714" spans="1:24" s="739" customFormat="1" ht="111.75" customHeight="1">
      <c r="A714" s="737"/>
      <c r="B714" s="738"/>
      <c r="C714" s="525">
        <v>19</v>
      </c>
      <c r="D714" s="113" t="s">
        <v>2368</v>
      </c>
      <c r="E714" s="338">
        <v>0</v>
      </c>
      <c r="F714" s="1165">
        <v>170000</v>
      </c>
      <c r="G714" s="338">
        <v>0</v>
      </c>
      <c r="H714" s="338">
        <v>0</v>
      </c>
      <c r="I714" s="338">
        <v>0</v>
      </c>
      <c r="J714" s="338">
        <f t="shared" si="62"/>
        <v>170000</v>
      </c>
      <c r="K714" s="226">
        <v>15</v>
      </c>
      <c r="L714" s="226">
        <v>211</v>
      </c>
      <c r="M714" s="226">
        <v>20</v>
      </c>
      <c r="N714" s="226">
        <v>246</v>
      </c>
      <c r="O714" s="146" t="s">
        <v>2950</v>
      </c>
      <c r="P714" s="146" t="s">
        <v>299</v>
      </c>
      <c r="Q714" s="246">
        <v>21855</v>
      </c>
      <c r="R714" s="146" t="s">
        <v>2359</v>
      </c>
      <c r="S714" s="191" t="s">
        <v>2360</v>
      </c>
      <c r="T714" s="191">
        <v>16</v>
      </c>
      <c r="U714" s="191">
        <v>16.100000000000001</v>
      </c>
      <c r="V714" s="191" t="s">
        <v>425</v>
      </c>
      <c r="W714" s="146" t="s">
        <v>2361</v>
      </c>
    </row>
    <row r="715" spans="1:24" s="739" customFormat="1" ht="255" customHeight="1">
      <c r="A715" s="737"/>
      <c r="B715" s="738"/>
      <c r="C715" s="522">
        <v>20</v>
      </c>
      <c r="D715" s="291" t="s">
        <v>2674</v>
      </c>
      <c r="E715" s="338">
        <v>0</v>
      </c>
      <c r="F715" s="338">
        <v>0</v>
      </c>
      <c r="G715" s="338">
        <v>0</v>
      </c>
      <c r="H715" s="338">
        <v>0</v>
      </c>
      <c r="I715" s="1257">
        <v>35000</v>
      </c>
      <c r="J715" s="338">
        <f t="shared" si="62"/>
        <v>35000</v>
      </c>
      <c r="K715" s="227">
        <v>0</v>
      </c>
      <c r="L715" s="1036">
        <v>52</v>
      </c>
      <c r="M715" s="227">
        <v>0</v>
      </c>
      <c r="N715" s="1036">
        <f>SUM(K715:M715)</f>
        <v>52</v>
      </c>
      <c r="O715" s="174" t="s">
        <v>3228</v>
      </c>
      <c r="P715" s="174" t="s">
        <v>3227</v>
      </c>
      <c r="Q715" s="199" t="s">
        <v>2675</v>
      </c>
      <c r="R715" s="174" t="s">
        <v>2676</v>
      </c>
      <c r="S715" s="231" t="s">
        <v>2677</v>
      </c>
      <c r="T715" s="231">
        <v>16</v>
      </c>
      <c r="U715" s="231">
        <v>16.100000000000001</v>
      </c>
      <c r="V715" s="231" t="s">
        <v>425</v>
      </c>
      <c r="W715" s="385" t="s">
        <v>2500</v>
      </c>
      <c r="X715" s="735" t="s">
        <v>2640</v>
      </c>
    </row>
    <row r="716" spans="1:24" s="505" customFormat="1">
      <c r="A716" s="719"/>
      <c r="B716" s="636"/>
      <c r="C716" s="815" t="s">
        <v>82</v>
      </c>
      <c r="D716" s="332" t="s">
        <v>83</v>
      </c>
      <c r="E716" s="1258">
        <v>0</v>
      </c>
      <c r="F716" s="1258">
        <v>0</v>
      </c>
      <c r="G716" s="1258">
        <v>0</v>
      </c>
      <c r="H716" s="1258">
        <v>0</v>
      </c>
      <c r="I716" s="1258">
        <v>0</v>
      </c>
      <c r="J716" s="1258">
        <v>0</v>
      </c>
      <c r="K716" s="1356"/>
      <c r="L716" s="1356"/>
      <c r="M716" s="1356"/>
      <c r="N716" s="1356"/>
      <c r="O716" s="316"/>
      <c r="P716" s="316"/>
      <c r="Q716" s="721"/>
      <c r="R716" s="316"/>
      <c r="S716" s="720"/>
      <c r="T716" s="317"/>
      <c r="U716" s="317"/>
      <c r="V716" s="317"/>
      <c r="W716" s="911"/>
    </row>
    <row r="717" spans="1:24" s="505" customFormat="1">
      <c r="A717" s="719"/>
      <c r="B717" s="648"/>
      <c r="C717" s="815" t="s">
        <v>86</v>
      </c>
      <c r="D717" s="335" t="s">
        <v>87</v>
      </c>
      <c r="E717" s="1258">
        <f t="shared" ref="E717:J717" si="63">SUM(E718)</f>
        <v>16517350</v>
      </c>
      <c r="F717" s="1258">
        <f t="shared" si="63"/>
        <v>1000000</v>
      </c>
      <c r="G717" s="1258">
        <f t="shared" si="63"/>
        <v>0</v>
      </c>
      <c r="H717" s="1258">
        <f t="shared" si="63"/>
        <v>0</v>
      </c>
      <c r="I717" s="1258">
        <f t="shared" si="63"/>
        <v>0</v>
      </c>
      <c r="J717" s="1258">
        <f t="shared" si="63"/>
        <v>17517350</v>
      </c>
      <c r="K717" s="1356"/>
      <c r="L717" s="1356"/>
      <c r="M717" s="1356"/>
      <c r="N717" s="1356"/>
      <c r="O717" s="741"/>
      <c r="P717" s="741"/>
      <c r="Q717" s="720"/>
      <c r="R717" s="316"/>
      <c r="S717" s="742"/>
      <c r="T717" s="742"/>
      <c r="U717" s="742"/>
      <c r="V717" s="742"/>
      <c r="W717" s="741"/>
    </row>
    <row r="718" spans="1:24" s="505" customFormat="1">
      <c r="A718" s="662" t="s">
        <v>2310</v>
      </c>
      <c r="B718" s="653"/>
      <c r="C718" s="813">
        <v>1</v>
      </c>
      <c r="D718" s="215" t="s">
        <v>88</v>
      </c>
      <c r="E718" s="1252">
        <f>SUM(E719:E721)</f>
        <v>16517350</v>
      </c>
      <c r="F718" s="1252">
        <f t="shared" ref="F718:J718" si="64">SUM(F719:F721)</f>
        <v>1000000</v>
      </c>
      <c r="G718" s="1252">
        <f t="shared" si="64"/>
        <v>0</v>
      </c>
      <c r="H718" s="1252">
        <f t="shared" si="64"/>
        <v>0</v>
      </c>
      <c r="I718" s="1252">
        <f t="shared" si="64"/>
        <v>0</v>
      </c>
      <c r="J718" s="1252">
        <f t="shared" si="64"/>
        <v>17517350</v>
      </c>
      <c r="K718" s="1130"/>
      <c r="L718" s="1130"/>
      <c r="M718" s="1130"/>
      <c r="N718" s="1130"/>
      <c r="O718" s="391"/>
      <c r="P718" s="391"/>
      <c r="Q718" s="501"/>
      <c r="R718" s="319"/>
      <c r="S718" s="486"/>
      <c r="T718" s="486"/>
      <c r="U718" s="486"/>
      <c r="V718" s="486"/>
      <c r="W718" s="485"/>
    </row>
    <row r="719" spans="1:24" s="739" customFormat="1" ht="147" customHeight="1">
      <c r="A719" s="1309"/>
      <c r="B719" s="1310"/>
      <c r="C719" s="541">
        <v>1</v>
      </c>
      <c r="D719" s="603" t="s">
        <v>2307</v>
      </c>
      <c r="E719" s="1134">
        <v>0</v>
      </c>
      <c r="F719" s="1043">
        <v>1000000</v>
      </c>
      <c r="G719" s="1134">
        <v>0</v>
      </c>
      <c r="H719" s="1134">
        <v>0</v>
      </c>
      <c r="I719" s="1134">
        <v>0</v>
      </c>
      <c r="J719" s="1043">
        <f>SUM(E719:I719)</f>
        <v>1000000</v>
      </c>
      <c r="K719" s="1134"/>
      <c r="L719" s="1134"/>
      <c r="M719" s="1134">
        <v>1000</v>
      </c>
      <c r="N719" s="1134">
        <f>K719+L719+M719</f>
        <v>1000</v>
      </c>
      <c r="O719" s="835" t="s">
        <v>3210</v>
      </c>
      <c r="P719" s="835" t="s">
        <v>3211</v>
      </c>
      <c r="Q719" s="216" t="s">
        <v>2983</v>
      </c>
      <c r="R719" s="835" t="s">
        <v>2308</v>
      </c>
      <c r="S719" s="427" t="s">
        <v>2309</v>
      </c>
      <c r="T719" s="427">
        <v>8</v>
      </c>
      <c r="U719" s="427">
        <v>8.1</v>
      </c>
      <c r="V719" s="427" t="s">
        <v>2310</v>
      </c>
      <c r="W719" s="835" t="s">
        <v>2297</v>
      </c>
    </row>
    <row r="720" spans="1:24" s="739" customFormat="1" ht="93">
      <c r="A720" s="1311"/>
      <c r="B720" s="1312"/>
      <c r="C720" s="626"/>
      <c r="D720" s="1313"/>
      <c r="E720" s="1137"/>
      <c r="F720" s="1066"/>
      <c r="G720" s="1137"/>
      <c r="H720" s="1137"/>
      <c r="I720" s="1137"/>
      <c r="J720" s="1066"/>
      <c r="K720" s="1137"/>
      <c r="L720" s="1137"/>
      <c r="M720" s="1137"/>
      <c r="N720" s="1137"/>
      <c r="O720" s="384" t="s">
        <v>3208</v>
      </c>
      <c r="P720" s="384" t="s">
        <v>3209</v>
      </c>
      <c r="Q720" s="267"/>
      <c r="R720" s="384"/>
      <c r="S720" s="439"/>
      <c r="T720" s="439"/>
      <c r="U720" s="439"/>
      <c r="V720" s="439"/>
      <c r="W720" s="384"/>
    </row>
    <row r="721" spans="1:26" s="739" customFormat="1" ht="46.5">
      <c r="A721" s="737"/>
      <c r="B721" s="738"/>
      <c r="C721" s="522"/>
      <c r="D721" s="470" t="s">
        <v>3177</v>
      </c>
      <c r="E721" s="227">
        <v>16517350</v>
      </c>
      <c r="F721" s="338">
        <v>0</v>
      </c>
      <c r="G721" s="227">
        <v>0</v>
      </c>
      <c r="H721" s="227">
        <v>0</v>
      </c>
      <c r="I721" s="227">
        <v>0</v>
      </c>
      <c r="J721" s="338">
        <f>SUM(E721:I721)</f>
        <v>16517350</v>
      </c>
      <c r="K721" s="227">
        <v>0</v>
      </c>
      <c r="L721" s="227">
        <v>0</v>
      </c>
      <c r="M721" s="227">
        <v>0</v>
      </c>
      <c r="N721" s="227">
        <v>0</v>
      </c>
      <c r="O721" s="1054">
        <v>0</v>
      </c>
      <c r="P721" s="1054">
        <v>0</v>
      </c>
      <c r="Q721" s="191" t="s">
        <v>2983</v>
      </c>
      <c r="R721" s="1054">
        <v>0</v>
      </c>
      <c r="S721" s="1054">
        <v>0</v>
      </c>
      <c r="T721" s="1054">
        <v>0</v>
      </c>
      <c r="U721" s="1054">
        <v>0</v>
      </c>
      <c r="V721" s="1054">
        <v>0</v>
      </c>
      <c r="W721" s="146" t="s">
        <v>2926</v>
      </c>
    </row>
    <row r="722" spans="1:26" s="505" customFormat="1">
      <c r="A722" s="719"/>
      <c r="B722" s="648"/>
      <c r="C722" s="815" t="s">
        <v>89</v>
      </c>
      <c r="D722" s="315" t="s">
        <v>90</v>
      </c>
      <c r="E722" s="1259">
        <f>SUM(E723,E728)</f>
        <v>15000000</v>
      </c>
      <c r="F722" s="1259">
        <f>SUM(F723,F728)</f>
        <v>10260000</v>
      </c>
      <c r="G722" s="1259">
        <f t="shared" ref="G722:I722" si="65">SUM(G723,G728)</f>
        <v>30000</v>
      </c>
      <c r="H722" s="1259">
        <f t="shared" si="65"/>
        <v>0</v>
      </c>
      <c r="I722" s="1259">
        <f t="shared" si="65"/>
        <v>20000</v>
      </c>
      <c r="J722" s="1259">
        <f>SUM(J723,J728)</f>
        <v>25310000</v>
      </c>
      <c r="K722" s="1356"/>
      <c r="L722" s="1356"/>
      <c r="M722" s="1356"/>
      <c r="N722" s="1356"/>
      <c r="O722" s="392"/>
      <c r="P722" s="392"/>
      <c r="Q722" s="721"/>
      <c r="R722" s="316"/>
      <c r="S722" s="720"/>
      <c r="T722" s="720"/>
      <c r="U722" s="720"/>
      <c r="V722" s="720"/>
      <c r="W722" s="911"/>
    </row>
    <row r="723" spans="1:26" s="505" customFormat="1">
      <c r="A723" s="662" t="s">
        <v>2159</v>
      </c>
      <c r="B723" s="743"/>
      <c r="C723" s="816">
        <v>1</v>
      </c>
      <c r="D723" s="323" t="s">
        <v>91</v>
      </c>
      <c r="E723" s="1260">
        <f>SUM(E724,E725,E726,E727)</f>
        <v>0</v>
      </c>
      <c r="F723" s="1260">
        <f t="shared" ref="F723:J723" si="66">SUM(F724,F725,F726,F727)</f>
        <v>160000</v>
      </c>
      <c r="G723" s="1260">
        <f t="shared" si="66"/>
        <v>30000</v>
      </c>
      <c r="H723" s="1260">
        <f t="shared" si="66"/>
        <v>0</v>
      </c>
      <c r="I723" s="1260">
        <f t="shared" si="66"/>
        <v>20000</v>
      </c>
      <c r="J723" s="1260">
        <f t="shared" si="66"/>
        <v>210000</v>
      </c>
      <c r="K723" s="1360"/>
      <c r="L723" s="1360"/>
      <c r="M723" s="1360"/>
      <c r="N723" s="1360"/>
      <c r="O723" s="319"/>
      <c r="P723" s="319"/>
      <c r="Q723" s="225"/>
      <c r="R723" s="319"/>
      <c r="S723" s="225"/>
      <c r="T723" s="225"/>
      <c r="U723" s="225"/>
      <c r="V723" s="225"/>
      <c r="W723" s="319"/>
    </row>
    <row r="724" spans="1:26" s="739" customFormat="1" ht="110.25" customHeight="1">
      <c r="A724" s="737"/>
      <c r="B724" s="738"/>
      <c r="C724" s="524">
        <v>1</v>
      </c>
      <c r="D724" s="128" t="s">
        <v>2156</v>
      </c>
      <c r="E724" s="227">
        <v>0</v>
      </c>
      <c r="F724" s="270">
        <v>60000</v>
      </c>
      <c r="G724" s="227">
        <v>0</v>
      </c>
      <c r="H724" s="227">
        <v>0</v>
      </c>
      <c r="I724" s="227">
        <v>0</v>
      </c>
      <c r="J724" s="1300">
        <f t="shared" ref="J724:J729" si="67">SUM(E724:I724)</f>
        <v>60000</v>
      </c>
      <c r="K724" s="227">
        <v>200</v>
      </c>
      <c r="L724" s="227">
        <v>100</v>
      </c>
      <c r="M724" s="226">
        <v>0</v>
      </c>
      <c r="N724" s="227">
        <f>SUM(K724:M724)</f>
        <v>300</v>
      </c>
      <c r="O724" s="146" t="s">
        <v>308</v>
      </c>
      <c r="P724" s="146" t="s">
        <v>299</v>
      </c>
      <c r="Q724" s="191" t="s">
        <v>2984</v>
      </c>
      <c r="R724" s="146" t="s">
        <v>2157</v>
      </c>
      <c r="S724" s="218" t="s">
        <v>2158</v>
      </c>
      <c r="T724" s="271">
        <v>11</v>
      </c>
      <c r="U724" s="271">
        <v>11.1</v>
      </c>
      <c r="V724" s="294" t="s">
        <v>2159</v>
      </c>
      <c r="W724" s="146" t="s">
        <v>2934</v>
      </c>
    </row>
    <row r="725" spans="1:26" s="739" customFormat="1" ht="110.25" customHeight="1">
      <c r="A725" s="737"/>
      <c r="B725" s="738"/>
      <c r="C725" s="524">
        <v>2</v>
      </c>
      <c r="D725" s="180" t="s">
        <v>3285</v>
      </c>
      <c r="E725" s="227">
        <v>0</v>
      </c>
      <c r="F725" s="245">
        <v>100000</v>
      </c>
      <c r="G725" s="227">
        <v>0</v>
      </c>
      <c r="H725" s="227">
        <v>0</v>
      </c>
      <c r="I725" s="227">
        <v>0</v>
      </c>
      <c r="J725" s="338">
        <f t="shared" si="67"/>
        <v>100000</v>
      </c>
      <c r="K725" s="227">
        <v>150</v>
      </c>
      <c r="L725" s="227">
        <v>50</v>
      </c>
      <c r="M725" s="227">
        <v>0</v>
      </c>
      <c r="N725" s="227">
        <f>SUM(K725:M725)</f>
        <v>200</v>
      </c>
      <c r="O725" s="146" t="s">
        <v>415</v>
      </c>
      <c r="P725" s="146" t="s">
        <v>2219</v>
      </c>
      <c r="Q725" s="246">
        <v>22068</v>
      </c>
      <c r="R725" s="146" t="s">
        <v>2220</v>
      </c>
      <c r="S725" s="242" t="s">
        <v>2221</v>
      </c>
      <c r="T725" s="210">
        <v>11</v>
      </c>
      <c r="U725" s="210">
        <v>11.1</v>
      </c>
      <c r="V725" s="210" t="s">
        <v>2159</v>
      </c>
      <c r="W725" s="146" t="s">
        <v>2933</v>
      </c>
    </row>
    <row r="726" spans="1:26" s="739" customFormat="1" ht="110.25" customHeight="1">
      <c r="A726" s="737"/>
      <c r="B726" s="738"/>
      <c r="C726" s="522">
        <v>3</v>
      </c>
      <c r="D726" s="291" t="s">
        <v>2638</v>
      </c>
      <c r="E726" s="227">
        <v>0</v>
      </c>
      <c r="F726" s="227">
        <v>0</v>
      </c>
      <c r="G726" s="227">
        <v>0</v>
      </c>
      <c r="H726" s="227">
        <v>0</v>
      </c>
      <c r="I726" s="1257">
        <v>20000</v>
      </c>
      <c r="J726" s="338">
        <f t="shared" si="67"/>
        <v>20000</v>
      </c>
      <c r="K726" s="227">
        <v>0</v>
      </c>
      <c r="L726" s="1036">
        <v>60</v>
      </c>
      <c r="M726" s="227">
        <v>0</v>
      </c>
      <c r="N726" s="1036">
        <f>SUM(K726:M726)</f>
        <v>60</v>
      </c>
      <c r="O726" s="174" t="s">
        <v>2023</v>
      </c>
      <c r="P726" s="174" t="s">
        <v>2024</v>
      </c>
      <c r="Q726" s="199" t="s">
        <v>1235</v>
      </c>
      <c r="R726" s="174" t="s">
        <v>2577</v>
      </c>
      <c r="S726" s="231" t="s">
        <v>2639</v>
      </c>
      <c r="T726" s="231">
        <v>11</v>
      </c>
      <c r="U726" s="231">
        <v>11.1</v>
      </c>
      <c r="V726" s="231" t="s">
        <v>2159</v>
      </c>
      <c r="W726" s="385" t="s">
        <v>2500</v>
      </c>
      <c r="X726" s="735" t="s">
        <v>2640</v>
      </c>
    </row>
    <row r="727" spans="1:26" s="739" customFormat="1" ht="110.25" customHeight="1">
      <c r="A727" s="737"/>
      <c r="B727" s="738"/>
      <c r="C727" s="526">
        <v>4</v>
      </c>
      <c r="D727" s="144" t="s">
        <v>665</v>
      </c>
      <c r="E727" s="227">
        <v>0</v>
      </c>
      <c r="F727" s="227">
        <v>0</v>
      </c>
      <c r="G727" s="1131">
        <v>30000</v>
      </c>
      <c r="H727" s="227">
        <v>0</v>
      </c>
      <c r="I727" s="227">
        <v>0</v>
      </c>
      <c r="J727" s="1131">
        <f t="shared" si="67"/>
        <v>30000</v>
      </c>
      <c r="K727" s="1131">
        <v>30</v>
      </c>
      <c r="L727" s="1131">
        <v>5</v>
      </c>
      <c r="M727" s="1131">
        <v>5</v>
      </c>
      <c r="N727" s="1131">
        <f>SUM(K727:M727)</f>
        <v>40</v>
      </c>
      <c r="O727" s="181" t="s">
        <v>308</v>
      </c>
      <c r="P727" s="388" t="s">
        <v>299</v>
      </c>
      <c r="Q727" s="236">
        <v>22098</v>
      </c>
      <c r="R727" s="181" t="s">
        <v>666</v>
      </c>
      <c r="S727" s="943" t="s">
        <v>625</v>
      </c>
      <c r="T727" s="231">
        <v>11</v>
      </c>
      <c r="U727" s="231">
        <v>11.1</v>
      </c>
      <c r="V727" s="231" t="s">
        <v>2159</v>
      </c>
      <c r="W727" s="446" t="s">
        <v>588</v>
      </c>
      <c r="X727" s="747">
        <v>11</v>
      </c>
      <c r="Y727" s="747">
        <v>11.1</v>
      </c>
      <c r="Z727" s="747" t="s">
        <v>2159</v>
      </c>
    </row>
    <row r="728" spans="1:26" s="505" customFormat="1">
      <c r="A728" s="662" t="s">
        <v>2224</v>
      </c>
      <c r="B728" s="743"/>
      <c r="C728" s="816">
        <v>4</v>
      </c>
      <c r="D728" s="323" t="s">
        <v>92</v>
      </c>
      <c r="E728" s="1261">
        <f>SUM(E729,E730)</f>
        <v>15000000</v>
      </c>
      <c r="F728" s="1261">
        <f t="shared" ref="F728:J728" si="68">SUM(F729,F730)</f>
        <v>10100000</v>
      </c>
      <c r="G728" s="1261">
        <f t="shared" si="68"/>
        <v>0</v>
      </c>
      <c r="H728" s="1261">
        <f t="shared" si="68"/>
        <v>0</v>
      </c>
      <c r="I728" s="1261">
        <f t="shared" si="68"/>
        <v>0</v>
      </c>
      <c r="J728" s="1261">
        <f t="shared" si="68"/>
        <v>25100000</v>
      </c>
      <c r="K728" s="1360"/>
      <c r="L728" s="1360"/>
      <c r="M728" s="1360"/>
      <c r="N728" s="1360"/>
      <c r="O728" s="391"/>
      <c r="P728" s="391"/>
      <c r="Q728" s="744"/>
      <c r="R728" s="319"/>
      <c r="S728" s="225"/>
      <c r="T728" s="225"/>
      <c r="U728" s="225"/>
      <c r="V728" s="225"/>
      <c r="W728" s="319"/>
    </row>
    <row r="729" spans="1:26" s="739" customFormat="1" ht="98.25" customHeight="1">
      <c r="A729" s="737"/>
      <c r="B729" s="738"/>
      <c r="C729" s="524">
        <v>1</v>
      </c>
      <c r="D729" s="180" t="s">
        <v>2223</v>
      </c>
      <c r="E729" s="1262">
        <v>0</v>
      </c>
      <c r="F729" s="245">
        <v>100000</v>
      </c>
      <c r="G729" s="1262">
        <v>0</v>
      </c>
      <c r="H729" s="1262">
        <v>0</v>
      </c>
      <c r="I729" s="1262">
        <v>0</v>
      </c>
      <c r="J729" s="338">
        <f t="shared" si="67"/>
        <v>100000</v>
      </c>
      <c r="K729" s="227">
        <v>500</v>
      </c>
      <c r="L729" s="227">
        <v>100</v>
      </c>
      <c r="M729" s="227">
        <v>0</v>
      </c>
      <c r="N729" s="227">
        <f>SUM(K729:M729)</f>
        <v>600</v>
      </c>
      <c r="O729" s="181" t="s">
        <v>308</v>
      </c>
      <c r="P729" s="388" t="s">
        <v>299</v>
      </c>
      <c r="Q729" s="191" t="s">
        <v>2104</v>
      </c>
      <c r="R729" s="146" t="s">
        <v>2220</v>
      </c>
      <c r="S729" s="242" t="s">
        <v>2221</v>
      </c>
      <c r="T729" s="210">
        <v>11</v>
      </c>
      <c r="U729" s="210">
        <v>11.1</v>
      </c>
      <c r="V729" s="210" t="s">
        <v>2224</v>
      </c>
      <c r="W729" s="146" t="s">
        <v>2933</v>
      </c>
    </row>
    <row r="730" spans="1:26" s="746" customFormat="1" ht="46.5">
      <c r="A730" s="549"/>
      <c r="B730" s="1874"/>
      <c r="C730" s="524"/>
      <c r="D730" s="180" t="s">
        <v>3178</v>
      </c>
      <c r="E730" s="230">
        <v>15000000</v>
      </c>
      <c r="F730" s="245">
        <v>10000000</v>
      </c>
      <c r="G730" s="1262">
        <v>0</v>
      </c>
      <c r="H730" s="1262">
        <v>0</v>
      </c>
      <c r="I730" s="1262">
        <v>0</v>
      </c>
      <c r="J730" s="230">
        <f>SUBTOTAL(9,E730:I730)</f>
        <v>25000000</v>
      </c>
      <c r="K730" s="230">
        <v>0</v>
      </c>
      <c r="L730" s="230">
        <v>0</v>
      </c>
      <c r="M730" s="230">
        <v>0</v>
      </c>
      <c r="N730" s="230">
        <v>0</v>
      </c>
      <c r="O730" s="1875">
        <v>0</v>
      </c>
      <c r="P730" s="1875">
        <v>0</v>
      </c>
      <c r="Q730" s="191" t="s">
        <v>2940</v>
      </c>
      <c r="R730" s="1876">
        <v>0</v>
      </c>
      <c r="S730" s="1875">
        <v>0</v>
      </c>
      <c r="T730" s="1875">
        <v>0</v>
      </c>
      <c r="U730" s="1875">
        <v>0</v>
      </c>
      <c r="V730" s="1875">
        <v>0</v>
      </c>
      <c r="W730" s="1636" t="s">
        <v>2926</v>
      </c>
    </row>
    <row r="731" spans="1:26" s="505" customFormat="1">
      <c r="A731" s="719"/>
      <c r="B731" s="648"/>
      <c r="C731" s="815" t="s">
        <v>93</v>
      </c>
      <c r="D731" s="315" t="s">
        <v>94</v>
      </c>
      <c r="E731" s="1258">
        <f>SUM(E732,E737,E741,E746)</f>
        <v>15150000</v>
      </c>
      <c r="F731" s="1258">
        <f>SUM(F732,F737,F741,F746)</f>
        <v>10325000</v>
      </c>
      <c r="G731" s="1258">
        <f t="shared" ref="G731:J731" si="69">SUM(G732,G737,G741,G746)</f>
        <v>45000</v>
      </c>
      <c r="H731" s="1258">
        <f t="shared" si="69"/>
        <v>0</v>
      </c>
      <c r="I731" s="1258">
        <f t="shared" si="69"/>
        <v>0</v>
      </c>
      <c r="J731" s="1258">
        <f t="shared" si="69"/>
        <v>25520000</v>
      </c>
      <c r="K731" s="1356"/>
      <c r="L731" s="1356"/>
      <c r="M731" s="1356"/>
      <c r="N731" s="1356"/>
      <c r="O731" s="741"/>
      <c r="P731" s="741"/>
      <c r="Q731" s="720"/>
      <c r="R731" s="316"/>
      <c r="S731" s="719"/>
      <c r="T731" s="742"/>
      <c r="U731" s="742"/>
      <c r="V731" s="742"/>
      <c r="W731" s="741"/>
    </row>
    <row r="732" spans="1:26" s="505" customFormat="1" ht="24" customHeight="1">
      <c r="A732" s="662" t="s">
        <v>1167</v>
      </c>
      <c r="B732" s="653"/>
      <c r="C732" s="813">
        <v>1</v>
      </c>
      <c r="D732" s="215" t="s">
        <v>95</v>
      </c>
      <c r="E732" s="1252">
        <f>SUM(E733,E734,E735,E736)</f>
        <v>150000</v>
      </c>
      <c r="F732" s="1252">
        <f t="shared" ref="F732:J732" si="70">SUM(F733,F734,F735,F736)</f>
        <v>130000</v>
      </c>
      <c r="G732" s="1252">
        <f t="shared" si="70"/>
        <v>0</v>
      </c>
      <c r="H732" s="1252">
        <f t="shared" si="70"/>
        <v>0</v>
      </c>
      <c r="I732" s="1252">
        <f t="shared" si="70"/>
        <v>0</v>
      </c>
      <c r="J732" s="1252">
        <f t="shared" si="70"/>
        <v>280000</v>
      </c>
      <c r="K732" s="1130"/>
      <c r="L732" s="1130"/>
      <c r="M732" s="1130"/>
      <c r="N732" s="1130"/>
      <c r="O732" s="319"/>
      <c r="P732" s="319"/>
      <c r="Q732" s="501"/>
      <c r="R732" s="319"/>
      <c r="S732" s="486"/>
      <c r="T732" s="225"/>
      <c r="U732" s="225"/>
      <c r="V732" s="225"/>
      <c r="W732" s="485"/>
    </row>
    <row r="733" spans="1:26" s="746" customFormat="1" ht="165.75" customHeight="1">
      <c r="A733" s="549"/>
      <c r="B733" s="745"/>
      <c r="C733" s="601">
        <v>1</v>
      </c>
      <c r="D733" s="120" t="s">
        <v>2062</v>
      </c>
      <c r="E733" s="245">
        <v>150000</v>
      </c>
      <c r="F733" s="226">
        <v>0</v>
      </c>
      <c r="G733" s="226">
        <v>0</v>
      </c>
      <c r="H733" s="226">
        <v>0</v>
      </c>
      <c r="I733" s="226">
        <v>0</v>
      </c>
      <c r="J733" s="1245">
        <f>SUM(E733:I733)</f>
        <v>150000</v>
      </c>
      <c r="K733" s="226">
        <v>0</v>
      </c>
      <c r="L733" s="873">
        <v>70</v>
      </c>
      <c r="M733" s="873">
        <v>0</v>
      </c>
      <c r="N733" s="873">
        <v>70</v>
      </c>
      <c r="O733" s="146" t="s">
        <v>294</v>
      </c>
      <c r="P733" s="146" t="s">
        <v>2115</v>
      </c>
      <c r="Q733" s="244">
        <v>21885</v>
      </c>
      <c r="R733" s="146" t="s">
        <v>1998</v>
      </c>
      <c r="S733" s="175" t="s">
        <v>1999</v>
      </c>
      <c r="T733" s="191">
        <v>7</v>
      </c>
      <c r="U733" s="191">
        <v>7.1</v>
      </c>
      <c r="V733" s="191" t="s">
        <v>1167</v>
      </c>
      <c r="W733" s="181" t="s">
        <v>1877</v>
      </c>
    </row>
    <row r="734" spans="1:26" s="746" customFormat="1" ht="165.75" customHeight="1">
      <c r="A734" s="549"/>
      <c r="B734" s="745"/>
      <c r="C734" s="524">
        <v>2</v>
      </c>
      <c r="D734" s="117" t="s">
        <v>2153</v>
      </c>
      <c r="E734" s="226">
        <v>0</v>
      </c>
      <c r="F734" s="1159">
        <v>30000</v>
      </c>
      <c r="G734" s="226">
        <v>0</v>
      </c>
      <c r="H734" s="226">
        <v>0</v>
      </c>
      <c r="I734" s="226">
        <v>0</v>
      </c>
      <c r="J734" s="1036">
        <f>SUM(E734:I734)</f>
        <v>30000</v>
      </c>
      <c r="K734" s="227">
        <v>100</v>
      </c>
      <c r="L734" s="227">
        <v>42</v>
      </c>
      <c r="M734" s="227" t="s">
        <v>150</v>
      </c>
      <c r="N734" s="227">
        <v>142</v>
      </c>
      <c r="O734" s="146" t="s">
        <v>294</v>
      </c>
      <c r="P734" s="146" t="s">
        <v>2115</v>
      </c>
      <c r="Q734" s="210" t="s">
        <v>776</v>
      </c>
      <c r="R734" s="146" t="s">
        <v>2154</v>
      </c>
      <c r="S734" s="228" t="s">
        <v>2155</v>
      </c>
      <c r="T734" s="210">
        <v>7</v>
      </c>
      <c r="U734" s="210">
        <v>7.1</v>
      </c>
      <c r="V734" s="210" t="s">
        <v>1167</v>
      </c>
      <c r="W734" s="149" t="s">
        <v>2066</v>
      </c>
    </row>
    <row r="735" spans="1:26" s="746" customFormat="1" ht="165.75" customHeight="1">
      <c r="A735" s="549"/>
      <c r="B735" s="745"/>
      <c r="C735" s="525">
        <v>3</v>
      </c>
      <c r="D735" s="117" t="s">
        <v>2216</v>
      </c>
      <c r="E735" s="226">
        <v>0</v>
      </c>
      <c r="F735" s="338">
        <v>60000</v>
      </c>
      <c r="G735" s="226">
        <v>0</v>
      </c>
      <c r="H735" s="226">
        <v>0</v>
      </c>
      <c r="I735" s="226">
        <v>0</v>
      </c>
      <c r="J735" s="1300">
        <f>SUM(E735:I735)</f>
        <v>60000</v>
      </c>
      <c r="K735" s="227">
        <v>150</v>
      </c>
      <c r="L735" s="227">
        <v>50</v>
      </c>
      <c r="M735" s="227">
        <v>0</v>
      </c>
      <c r="N735" s="227">
        <f>SUM(K735:M735)</f>
        <v>200</v>
      </c>
      <c r="O735" s="146" t="s">
        <v>294</v>
      </c>
      <c r="P735" s="146" t="s">
        <v>2115</v>
      </c>
      <c r="Q735" s="207">
        <v>21916</v>
      </c>
      <c r="R735" s="354" t="s">
        <v>2211</v>
      </c>
      <c r="S735" s="441" t="s">
        <v>2212</v>
      </c>
      <c r="T735" s="295" t="s">
        <v>2217</v>
      </c>
      <c r="U735" s="295" t="s">
        <v>2218</v>
      </c>
      <c r="V735" s="295" t="s">
        <v>1167</v>
      </c>
      <c r="W735" s="146" t="s">
        <v>2934</v>
      </c>
    </row>
    <row r="736" spans="1:26" s="746" customFormat="1" ht="165.75" customHeight="1">
      <c r="A736" s="549"/>
      <c r="B736" s="745"/>
      <c r="C736" s="524">
        <v>4</v>
      </c>
      <c r="D736" s="291" t="s">
        <v>2723</v>
      </c>
      <c r="E736" s="226">
        <v>0</v>
      </c>
      <c r="F736" s="338">
        <v>40000</v>
      </c>
      <c r="G736" s="226">
        <v>0</v>
      </c>
      <c r="H736" s="226">
        <v>0</v>
      </c>
      <c r="I736" s="226">
        <v>0</v>
      </c>
      <c r="J736" s="338">
        <f>SUM(E736:I736)</f>
        <v>40000</v>
      </c>
      <c r="K736" s="227">
        <v>50</v>
      </c>
      <c r="L736" s="227">
        <v>0</v>
      </c>
      <c r="M736" s="227">
        <v>0</v>
      </c>
      <c r="N736" s="227">
        <f>SUM(K736:M736)</f>
        <v>50</v>
      </c>
      <c r="O736" s="146" t="s">
        <v>294</v>
      </c>
      <c r="P736" s="146" t="s">
        <v>2115</v>
      </c>
      <c r="Q736" s="207">
        <v>21947</v>
      </c>
      <c r="R736" s="174" t="s">
        <v>2608</v>
      </c>
      <c r="S736" s="210" t="s">
        <v>2645</v>
      </c>
      <c r="T736" s="210">
        <v>7</v>
      </c>
      <c r="U736" s="210">
        <v>7.1</v>
      </c>
      <c r="V736" s="210" t="s">
        <v>1167</v>
      </c>
      <c r="W736" s="385" t="s">
        <v>2500</v>
      </c>
    </row>
    <row r="737" spans="1:27" s="505" customFormat="1">
      <c r="A737" s="662" t="s">
        <v>2727</v>
      </c>
      <c r="B737" s="653"/>
      <c r="C737" s="813">
        <v>2</v>
      </c>
      <c r="D737" s="215" t="s">
        <v>96</v>
      </c>
      <c r="E737" s="1252">
        <f>SUM(E738,E739,E740)</f>
        <v>15000000</v>
      </c>
      <c r="F737" s="1252">
        <f t="shared" ref="F737:J737" si="71">SUM(F738,F739,F740)</f>
        <v>10000000</v>
      </c>
      <c r="G737" s="1252">
        <f t="shared" si="71"/>
        <v>45000</v>
      </c>
      <c r="H737" s="1252">
        <f t="shared" si="71"/>
        <v>0</v>
      </c>
      <c r="I737" s="1252">
        <f t="shared" si="71"/>
        <v>0</v>
      </c>
      <c r="J737" s="1252">
        <f t="shared" si="71"/>
        <v>25045000</v>
      </c>
      <c r="K737" s="1130"/>
      <c r="L737" s="1130"/>
      <c r="M737" s="1130"/>
      <c r="N737" s="1130"/>
      <c r="O737" s="319"/>
      <c r="P737" s="319"/>
      <c r="Q737" s="501"/>
      <c r="R737" s="319"/>
      <c r="S737" s="486"/>
      <c r="T737" s="225"/>
      <c r="U737" s="225"/>
      <c r="V737" s="225"/>
      <c r="W737" s="485"/>
    </row>
    <row r="738" spans="1:27" s="746" customFormat="1" ht="114" customHeight="1">
      <c r="A738" s="549"/>
      <c r="B738" s="745"/>
      <c r="C738" s="524">
        <v>1</v>
      </c>
      <c r="D738" s="358" t="s">
        <v>2728</v>
      </c>
      <c r="E738" s="245" t="s">
        <v>307</v>
      </c>
      <c r="F738" s="245" t="s">
        <v>307</v>
      </c>
      <c r="G738" s="1069">
        <v>0</v>
      </c>
      <c r="H738" s="1069">
        <v>0</v>
      </c>
      <c r="I738" s="1069">
        <v>0</v>
      </c>
      <c r="J738" s="1069">
        <v>0</v>
      </c>
      <c r="K738" s="227">
        <v>0</v>
      </c>
      <c r="L738" s="227">
        <v>0</v>
      </c>
      <c r="M738" s="227">
        <v>0</v>
      </c>
      <c r="N738" s="227">
        <v>0</v>
      </c>
      <c r="O738" s="1083" t="s">
        <v>2385</v>
      </c>
      <c r="P738" s="1083" t="s">
        <v>299</v>
      </c>
      <c r="Q738" s="207">
        <v>22160</v>
      </c>
      <c r="R738" s="146"/>
      <c r="S738" s="218"/>
      <c r="T738" s="210">
        <v>7</v>
      </c>
      <c r="U738" s="210">
        <v>7.2</v>
      </c>
      <c r="V738" s="210" t="s">
        <v>2727</v>
      </c>
      <c r="W738" s="446" t="s">
        <v>2725</v>
      </c>
    </row>
    <row r="739" spans="1:27" s="746" customFormat="1" ht="114" customHeight="1">
      <c r="A739" s="1201"/>
      <c r="B739" s="1202"/>
      <c r="C739" s="570">
        <v>2</v>
      </c>
      <c r="D739" s="336" t="s">
        <v>769</v>
      </c>
      <c r="E739" s="1061">
        <v>0</v>
      </c>
      <c r="F739" s="1061">
        <v>0</v>
      </c>
      <c r="G739" s="1118">
        <v>45000</v>
      </c>
      <c r="H739" s="1061">
        <v>0</v>
      </c>
      <c r="I739" s="1061">
        <v>0</v>
      </c>
      <c r="J739" s="1118">
        <f>SUM(E739:I739)</f>
        <v>45000</v>
      </c>
      <c r="K739" s="1341">
        <v>55</v>
      </c>
      <c r="L739" s="1341">
        <v>5</v>
      </c>
      <c r="M739" s="1134">
        <v>0</v>
      </c>
      <c r="N739" s="1341">
        <f>SUM(K739:M739)</f>
        <v>60</v>
      </c>
      <c r="O739" s="1200" t="s">
        <v>308</v>
      </c>
      <c r="P739" s="1200" t="s">
        <v>299</v>
      </c>
      <c r="Q739" s="337">
        <v>21976</v>
      </c>
      <c r="R739" s="380" t="s">
        <v>770</v>
      </c>
      <c r="S739" s="252" t="s">
        <v>771</v>
      </c>
      <c r="T739" s="427">
        <v>7</v>
      </c>
      <c r="U739" s="427">
        <v>7.2</v>
      </c>
      <c r="V739" s="427" t="s">
        <v>2727</v>
      </c>
      <c r="W739" s="783" t="s">
        <v>588</v>
      </c>
      <c r="X739" s="747">
        <v>7</v>
      </c>
      <c r="Y739" s="747">
        <v>7.2</v>
      </c>
      <c r="Z739" s="747" t="s">
        <v>2727</v>
      </c>
      <c r="AA739" s="747"/>
    </row>
    <row r="740" spans="1:27" s="746" customFormat="1" ht="46.5">
      <c r="A740" s="549"/>
      <c r="B740" s="745"/>
      <c r="C740" s="526"/>
      <c r="D740" s="144" t="s">
        <v>3179</v>
      </c>
      <c r="E740" s="227">
        <v>15000000</v>
      </c>
      <c r="F740" s="227">
        <v>10000000</v>
      </c>
      <c r="G740" s="1131">
        <v>0</v>
      </c>
      <c r="H740" s="1054">
        <v>0</v>
      </c>
      <c r="I740" s="1054">
        <v>0</v>
      </c>
      <c r="J740" s="1131">
        <f>SUM(E740:I740)</f>
        <v>25000000</v>
      </c>
      <c r="K740" s="1131">
        <v>0</v>
      </c>
      <c r="L740" s="1131">
        <v>0</v>
      </c>
      <c r="M740" s="1131">
        <v>0</v>
      </c>
      <c r="N740" s="1131">
        <v>0</v>
      </c>
      <c r="O740" s="1040">
        <v>0</v>
      </c>
      <c r="P740" s="1040">
        <v>0</v>
      </c>
      <c r="Q740" s="191" t="s">
        <v>2940</v>
      </c>
      <c r="R740" s="1040">
        <v>0</v>
      </c>
      <c r="S740" s="1040">
        <v>0</v>
      </c>
      <c r="T740" s="1040">
        <v>0</v>
      </c>
      <c r="U740" s="1040">
        <v>0</v>
      </c>
      <c r="V740" s="1040">
        <v>0</v>
      </c>
      <c r="W740" s="181" t="s">
        <v>2926</v>
      </c>
      <c r="X740" s="747"/>
      <c r="Y740" s="747"/>
      <c r="Z740" s="747"/>
      <c r="AA740" s="747"/>
    </row>
    <row r="741" spans="1:27" s="505" customFormat="1">
      <c r="A741" s="662" t="s">
        <v>2785</v>
      </c>
      <c r="B741" s="653"/>
      <c r="C741" s="813">
        <v>3</v>
      </c>
      <c r="D741" s="215" t="s">
        <v>97</v>
      </c>
      <c r="E741" s="1252">
        <f>SUM(E742,E743,E744,E745)</f>
        <v>0</v>
      </c>
      <c r="F741" s="1252">
        <f t="shared" ref="F741:J741" si="72">SUM(F742,F743,F744,F745)</f>
        <v>115000</v>
      </c>
      <c r="G741" s="1252">
        <f t="shared" si="72"/>
        <v>0</v>
      </c>
      <c r="H741" s="1252">
        <f t="shared" si="72"/>
        <v>0</v>
      </c>
      <c r="I741" s="1252">
        <f t="shared" si="72"/>
        <v>0</v>
      </c>
      <c r="J741" s="1252">
        <f t="shared" si="72"/>
        <v>115000</v>
      </c>
      <c r="K741" s="1130"/>
      <c r="L741" s="1130"/>
      <c r="M741" s="1130"/>
      <c r="N741" s="1130"/>
      <c r="O741" s="319"/>
      <c r="P741" s="319"/>
      <c r="Q741" s="501"/>
      <c r="R741" s="319"/>
      <c r="S741" s="486"/>
      <c r="T741" s="225"/>
      <c r="U741" s="225"/>
      <c r="V741" s="225"/>
      <c r="W741" s="485"/>
    </row>
    <row r="742" spans="1:27" s="746" customFormat="1" ht="93">
      <c r="A742" s="549"/>
      <c r="B742" s="745"/>
      <c r="C742" s="524">
        <v>1</v>
      </c>
      <c r="D742" s="180" t="s">
        <v>2846</v>
      </c>
      <c r="E742" s="1054">
        <v>0</v>
      </c>
      <c r="F742" s="245">
        <v>30000</v>
      </c>
      <c r="G742" s="1054">
        <v>0</v>
      </c>
      <c r="H742" s="1054">
        <v>0</v>
      </c>
      <c r="I742" s="1054">
        <v>0</v>
      </c>
      <c r="J742" s="338">
        <f>SUM(E742:I742)</f>
        <v>30000</v>
      </c>
      <c r="K742" s="227">
        <v>0</v>
      </c>
      <c r="L742" s="227">
        <v>100</v>
      </c>
      <c r="M742" s="227">
        <v>0</v>
      </c>
      <c r="N742" s="227">
        <f>SUM(K742:M742)</f>
        <v>100</v>
      </c>
      <c r="O742" s="146" t="s">
        <v>308</v>
      </c>
      <c r="P742" s="146" t="s">
        <v>299</v>
      </c>
      <c r="Q742" s="191" t="s">
        <v>2104</v>
      </c>
      <c r="R742" s="146" t="s">
        <v>2269</v>
      </c>
      <c r="S742" s="242" t="s">
        <v>2270</v>
      </c>
      <c r="T742" s="210">
        <v>7</v>
      </c>
      <c r="U742" s="210">
        <v>7.2</v>
      </c>
      <c r="V742" s="210" t="s">
        <v>2785</v>
      </c>
      <c r="W742" s="146" t="s">
        <v>2933</v>
      </c>
      <c r="X742" s="747">
        <v>7</v>
      </c>
      <c r="Y742" s="747">
        <v>7.2</v>
      </c>
      <c r="Z742" s="747" t="s">
        <v>2785</v>
      </c>
    </row>
    <row r="743" spans="1:27" s="746" customFormat="1" ht="93">
      <c r="A743" s="549"/>
      <c r="B743" s="745"/>
      <c r="C743" s="525">
        <v>2</v>
      </c>
      <c r="D743" s="117" t="s">
        <v>1165</v>
      </c>
      <c r="E743" s="1054">
        <v>0</v>
      </c>
      <c r="F743" s="245">
        <v>30000</v>
      </c>
      <c r="G743" s="1054">
        <v>0</v>
      </c>
      <c r="H743" s="1054">
        <v>0</v>
      </c>
      <c r="I743" s="1054">
        <v>0</v>
      </c>
      <c r="J743" s="281">
        <f>SUM(E743:I743)</f>
        <v>30000</v>
      </c>
      <c r="K743" s="1036">
        <v>200</v>
      </c>
      <c r="L743" s="1036">
        <v>50</v>
      </c>
      <c r="M743" s="227">
        <v>0</v>
      </c>
      <c r="N743" s="1036">
        <f>SUM(K743:M743)</f>
        <v>250</v>
      </c>
      <c r="O743" s="146" t="s">
        <v>308</v>
      </c>
      <c r="P743" s="146" t="s">
        <v>299</v>
      </c>
      <c r="Q743" s="233">
        <v>21885</v>
      </c>
      <c r="R743" s="149" t="s">
        <v>1166</v>
      </c>
      <c r="S743" s="150" t="s">
        <v>1145</v>
      </c>
      <c r="T743" s="210">
        <v>7</v>
      </c>
      <c r="U743" s="210">
        <v>7.2</v>
      </c>
      <c r="V743" s="210" t="s">
        <v>2785</v>
      </c>
      <c r="W743" s="362" t="s">
        <v>1024</v>
      </c>
      <c r="X743" s="747">
        <v>7</v>
      </c>
      <c r="Y743" s="747">
        <v>7.2</v>
      </c>
      <c r="Z743" s="747" t="s">
        <v>2785</v>
      </c>
    </row>
    <row r="744" spans="1:27" s="746" customFormat="1" ht="93">
      <c r="A744" s="549"/>
      <c r="B744" s="745"/>
      <c r="C744" s="529">
        <v>3</v>
      </c>
      <c r="D744" s="180" t="s">
        <v>1367</v>
      </c>
      <c r="E744" s="1138">
        <v>0</v>
      </c>
      <c r="F744" s="1138">
        <v>30000</v>
      </c>
      <c r="G744" s="1156">
        <v>0</v>
      </c>
      <c r="H744" s="1156">
        <v>0</v>
      </c>
      <c r="I744" s="1156">
        <v>0</v>
      </c>
      <c r="J744" s="281">
        <f>SUM(E744:I744)</f>
        <v>30000</v>
      </c>
      <c r="K744" s="1036">
        <v>88</v>
      </c>
      <c r="L744" s="1036">
        <v>32</v>
      </c>
      <c r="M744" s="227">
        <v>0</v>
      </c>
      <c r="N744" s="1036">
        <f>SUM(K744:M744)</f>
        <v>120</v>
      </c>
      <c r="O744" s="146" t="s">
        <v>308</v>
      </c>
      <c r="P744" s="146" t="s">
        <v>299</v>
      </c>
      <c r="Q744" s="254" t="s">
        <v>834</v>
      </c>
      <c r="R744" s="149" t="s">
        <v>1368</v>
      </c>
      <c r="S744" s="168" t="s">
        <v>1369</v>
      </c>
      <c r="T744" s="210">
        <v>7</v>
      </c>
      <c r="U744" s="210">
        <v>7.2</v>
      </c>
      <c r="V744" s="210" t="s">
        <v>2785</v>
      </c>
      <c r="W744" s="149" t="s">
        <v>1171</v>
      </c>
      <c r="X744" s="747">
        <v>7</v>
      </c>
      <c r="Y744" s="747">
        <v>7.2</v>
      </c>
      <c r="Z744" s="747" t="s">
        <v>2785</v>
      </c>
    </row>
    <row r="745" spans="1:27" s="746" customFormat="1" ht="93">
      <c r="A745" s="549"/>
      <c r="B745" s="745"/>
      <c r="C745" s="524">
        <v>4</v>
      </c>
      <c r="D745" s="543" t="s">
        <v>1634</v>
      </c>
      <c r="E745" s="1213"/>
      <c r="F745" s="245">
        <v>25000</v>
      </c>
      <c r="G745" s="338"/>
      <c r="H745" s="338"/>
      <c r="I745" s="338"/>
      <c r="J745" s="338">
        <f>SUM(E745:I745)</f>
        <v>25000</v>
      </c>
      <c r="K745" s="227">
        <v>10</v>
      </c>
      <c r="L745" s="227">
        <v>20</v>
      </c>
      <c r="M745" s="227"/>
      <c r="N745" s="227">
        <v>30</v>
      </c>
      <c r="O745" s="146" t="s">
        <v>308</v>
      </c>
      <c r="P745" s="146" t="s">
        <v>299</v>
      </c>
      <c r="Q745" s="207">
        <v>21885</v>
      </c>
      <c r="R745" s="146" t="s">
        <v>1635</v>
      </c>
      <c r="S745" s="210" t="s">
        <v>1565</v>
      </c>
      <c r="T745" s="210">
        <v>7</v>
      </c>
      <c r="U745" s="210">
        <v>7.2</v>
      </c>
      <c r="V745" s="210" t="s">
        <v>2785</v>
      </c>
      <c r="W745" s="262" t="s">
        <v>1544</v>
      </c>
      <c r="X745" s="747">
        <v>7</v>
      </c>
      <c r="Y745" s="747">
        <v>7.2</v>
      </c>
      <c r="Z745" s="747" t="s">
        <v>2785</v>
      </c>
    </row>
    <row r="746" spans="1:27" s="505" customFormat="1">
      <c r="A746" s="662" t="s">
        <v>772</v>
      </c>
      <c r="B746" s="653"/>
      <c r="C746" s="813">
        <v>4</v>
      </c>
      <c r="D746" s="215" t="s">
        <v>98</v>
      </c>
      <c r="E746" s="1252">
        <f>SUM(E747,E748)</f>
        <v>0</v>
      </c>
      <c r="F746" s="1252">
        <f t="shared" ref="F746:J746" si="73">SUM(F747,F748)</f>
        <v>80000</v>
      </c>
      <c r="G746" s="1252">
        <f t="shared" si="73"/>
        <v>0</v>
      </c>
      <c r="H746" s="1252">
        <f t="shared" si="73"/>
        <v>0</v>
      </c>
      <c r="I746" s="1252">
        <f t="shared" si="73"/>
        <v>0</v>
      </c>
      <c r="J746" s="1252">
        <f t="shared" si="73"/>
        <v>80000</v>
      </c>
      <c r="K746" s="1130"/>
      <c r="L746" s="1130"/>
      <c r="M746" s="1130"/>
      <c r="N746" s="1130"/>
      <c r="O746" s="319"/>
      <c r="P746" s="319"/>
      <c r="Q746" s="501"/>
      <c r="R746" s="319"/>
      <c r="S746" s="486"/>
      <c r="T746" s="225"/>
      <c r="U746" s="225"/>
      <c r="V746" s="225"/>
      <c r="W746" s="485"/>
    </row>
    <row r="747" spans="1:27" s="746" customFormat="1" ht="93">
      <c r="A747" s="549"/>
      <c r="B747" s="745"/>
      <c r="C747" s="524">
        <v>1</v>
      </c>
      <c r="D747" s="358" t="s">
        <v>2726</v>
      </c>
      <c r="E747" s="245">
        <v>0</v>
      </c>
      <c r="F747" s="245">
        <v>50000</v>
      </c>
      <c r="G747" s="245">
        <v>0</v>
      </c>
      <c r="H747" s="245">
        <v>0</v>
      </c>
      <c r="I747" s="245">
        <v>0</v>
      </c>
      <c r="J747" s="338">
        <f>SUM(E747:I747)</f>
        <v>50000</v>
      </c>
      <c r="K747" s="981">
        <v>62</v>
      </c>
      <c r="L747" s="981">
        <v>18</v>
      </c>
      <c r="M747" s="981">
        <v>0</v>
      </c>
      <c r="N747" s="981">
        <v>80</v>
      </c>
      <c r="O747" s="149" t="s">
        <v>308</v>
      </c>
      <c r="P747" s="149" t="s">
        <v>299</v>
      </c>
      <c r="Q747" s="982" t="s">
        <v>854</v>
      </c>
      <c r="R747" s="146"/>
      <c r="S747" s="218"/>
      <c r="T747" s="210">
        <v>7</v>
      </c>
      <c r="U747" s="210">
        <v>7.2</v>
      </c>
      <c r="V747" s="210" t="s">
        <v>772</v>
      </c>
      <c r="W747" s="446" t="s">
        <v>2725</v>
      </c>
      <c r="X747" s="747">
        <v>7</v>
      </c>
      <c r="Y747" s="747">
        <v>7.2</v>
      </c>
      <c r="Z747" s="747" t="s">
        <v>772</v>
      </c>
    </row>
    <row r="748" spans="1:27" s="747" customFormat="1" ht="93">
      <c r="A748" s="235"/>
      <c r="B748" s="745"/>
      <c r="C748" s="524">
        <v>2</v>
      </c>
      <c r="D748" s="180" t="s">
        <v>889</v>
      </c>
      <c r="E748" s="1276">
        <v>0</v>
      </c>
      <c r="F748" s="245">
        <v>30000</v>
      </c>
      <c r="G748" s="245">
        <v>0</v>
      </c>
      <c r="H748" s="245">
        <v>0</v>
      </c>
      <c r="I748" s="245">
        <v>0</v>
      </c>
      <c r="J748" s="1118">
        <f>SUM(E748:I748)</f>
        <v>30000</v>
      </c>
      <c r="K748" s="226">
        <v>65</v>
      </c>
      <c r="L748" s="226">
        <v>13</v>
      </c>
      <c r="M748" s="226">
        <v>2</v>
      </c>
      <c r="N748" s="227">
        <f>SUM(K748:M748)</f>
        <v>80</v>
      </c>
      <c r="O748" s="372" t="s">
        <v>308</v>
      </c>
      <c r="P748" s="372" t="s">
        <v>299</v>
      </c>
      <c r="Q748" s="240" t="s">
        <v>782</v>
      </c>
      <c r="R748" s="146" t="s">
        <v>890</v>
      </c>
      <c r="S748" s="210" t="s">
        <v>891</v>
      </c>
      <c r="T748" s="211">
        <v>7</v>
      </c>
      <c r="U748" s="212">
        <v>7.2</v>
      </c>
      <c r="V748" s="213" t="s">
        <v>772</v>
      </c>
      <c r="W748" s="146" t="s">
        <v>774</v>
      </c>
      <c r="X748" s="747">
        <v>7</v>
      </c>
      <c r="Y748" s="747">
        <v>7.2</v>
      </c>
      <c r="Z748" s="747" t="s">
        <v>772</v>
      </c>
    </row>
    <row r="749" spans="1:27">
      <c r="A749" s="748"/>
      <c r="B749" s="749"/>
      <c r="C749" s="817">
        <v>2.2000000000000002</v>
      </c>
      <c r="D749" s="1422" t="s">
        <v>99</v>
      </c>
      <c r="E749" s="1263">
        <f t="shared" ref="E749:J749" si="74">SUM(E750,E768)</f>
        <v>45179000</v>
      </c>
      <c r="F749" s="1263">
        <f t="shared" si="74"/>
        <v>120060000</v>
      </c>
      <c r="G749" s="1263">
        <f t="shared" si="74"/>
        <v>0</v>
      </c>
      <c r="H749" s="1263">
        <f t="shared" si="74"/>
        <v>0</v>
      </c>
      <c r="I749" s="1263">
        <f t="shared" si="74"/>
        <v>0</v>
      </c>
      <c r="J749" s="1263">
        <f t="shared" si="74"/>
        <v>165239000</v>
      </c>
      <c r="K749" s="1350"/>
      <c r="L749" s="1350"/>
      <c r="M749" s="1350"/>
      <c r="N749" s="1350"/>
      <c r="O749" s="393"/>
      <c r="P749" s="393"/>
      <c r="Q749" s="703"/>
      <c r="R749" s="393"/>
      <c r="S749" s="702"/>
      <c r="T749" s="339"/>
      <c r="U749" s="339"/>
      <c r="V749" s="339"/>
      <c r="W749" s="905"/>
    </row>
    <row r="750" spans="1:27">
      <c r="A750" s="412"/>
      <c r="B750" s="750"/>
      <c r="C750" s="812" t="s">
        <v>100</v>
      </c>
      <c r="D750" s="315" t="s">
        <v>101</v>
      </c>
      <c r="E750" s="1264">
        <f t="shared" ref="E750:J750" si="75">SUM(E751,E757,E765)</f>
        <v>22679000</v>
      </c>
      <c r="F750" s="1264">
        <f t="shared" si="75"/>
        <v>60030000</v>
      </c>
      <c r="G750" s="1264">
        <f t="shared" si="75"/>
        <v>0</v>
      </c>
      <c r="H750" s="1264">
        <f t="shared" si="75"/>
        <v>0</v>
      </c>
      <c r="I750" s="1264">
        <f t="shared" si="75"/>
        <v>0</v>
      </c>
      <c r="J750" s="1264">
        <f t="shared" si="75"/>
        <v>82709000</v>
      </c>
      <c r="K750" s="1345"/>
      <c r="L750" s="1345"/>
      <c r="M750" s="1345"/>
      <c r="N750" s="1345"/>
      <c r="O750" s="752"/>
      <c r="P750" s="752"/>
      <c r="Q750" s="753"/>
      <c r="R750" s="752"/>
      <c r="S750" s="754"/>
      <c r="T750" s="751"/>
      <c r="U750" s="751"/>
      <c r="V750" s="751"/>
      <c r="W750" s="754"/>
    </row>
    <row r="751" spans="1:27">
      <c r="A751" s="1078" t="s">
        <v>1310</v>
      </c>
      <c r="B751" s="755"/>
      <c r="C751" s="813">
        <v>1</v>
      </c>
      <c r="D751" s="215" t="s">
        <v>102</v>
      </c>
      <c r="E751" s="1252">
        <f>SUM(E752,E753,E754,E755,E756)</f>
        <v>84000</v>
      </c>
      <c r="F751" s="1252">
        <f t="shared" ref="F751:J751" si="76">SUM(F752,F753,F754,F755,F756)</f>
        <v>0</v>
      </c>
      <c r="G751" s="1252">
        <f t="shared" si="76"/>
        <v>0</v>
      </c>
      <c r="H751" s="1252">
        <f t="shared" si="76"/>
        <v>0</v>
      </c>
      <c r="I751" s="1252">
        <f t="shared" si="76"/>
        <v>0</v>
      </c>
      <c r="J751" s="1252">
        <f t="shared" si="76"/>
        <v>84000</v>
      </c>
      <c r="K751" s="1324"/>
      <c r="L751" s="1324"/>
      <c r="M751" s="1324"/>
      <c r="N751" s="1324"/>
      <c r="O751" s="756"/>
      <c r="P751" s="756"/>
      <c r="Q751" s="757"/>
      <c r="R751" s="756"/>
      <c r="S751" s="758"/>
      <c r="T751" s="759"/>
      <c r="U751" s="759"/>
      <c r="V751" s="759"/>
      <c r="W751" s="656"/>
    </row>
    <row r="752" spans="1:27" s="746" customFormat="1" ht="117.75" customHeight="1">
      <c r="A752" s="549"/>
      <c r="B752" s="745"/>
      <c r="C752" s="563">
        <v>1</v>
      </c>
      <c r="D752" s="113" t="s">
        <v>1307</v>
      </c>
      <c r="E752" s="1138">
        <v>0</v>
      </c>
      <c r="F752" s="1138">
        <v>0</v>
      </c>
      <c r="G752" s="1156">
        <v>0</v>
      </c>
      <c r="H752" s="1156">
        <v>0</v>
      </c>
      <c r="I752" s="1156">
        <v>0</v>
      </c>
      <c r="J752" s="1156">
        <f>SUM(E752:I752)</f>
        <v>0</v>
      </c>
      <c r="K752" s="1036">
        <v>50</v>
      </c>
      <c r="L752" s="1036">
        <v>10</v>
      </c>
      <c r="M752" s="1036">
        <v>0</v>
      </c>
      <c r="N752" s="1036">
        <v>60</v>
      </c>
      <c r="O752" s="149" t="s">
        <v>308</v>
      </c>
      <c r="P752" s="149" t="s">
        <v>299</v>
      </c>
      <c r="Q752" s="356">
        <v>21824</v>
      </c>
      <c r="R752" s="149" t="s">
        <v>1308</v>
      </c>
      <c r="S752" s="423" t="s">
        <v>1309</v>
      </c>
      <c r="T752" s="152">
        <v>4</v>
      </c>
      <c r="U752" s="152">
        <v>4.0999999999999996</v>
      </c>
      <c r="V752" s="152" t="s">
        <v>1310</v>
      </c>
      <c r="W752" s="149" t="s">
        <v>1171</v>
      </c>
    </row>
    <row r="753" spans="1:26" s="746" customFormat="1" ht="117.75" customHeight="1">
      <c r="A753" s="549"/>
      <c r="B753" s="745"/>
      <c r="C753" s="698">
        <v>2</v>
      </c>
      <c r="D753" s="699" t="s">
        <v>2845</v>
      </c>
      <c r="E753" s="1136">
        <v>0</v>
      </c>
      <c r="F753" s="1136">
        <v>0</v>
      </c>
      <c r="G753" s="1155">
        <v>0</v>
      </c>
      <c r="H753" s="1155">
        <v>0</v>
      </c>
      <c r="I753" s="1155">
        <v>0</v>
      </c>
      <c r="J753" s="1156">
        <f>SUM(E753:I753)</f>
        <v>0</v>
      </c>
      <c r="K753" s="1063">
        <v>50</v>
      </c>
      <c r="L753" s="1063">
        <v>10</v>
      </c>
      <c r="M753" s="1063">
        <v>0</v>
      </c>
      <c r="N753" s="1063">
        <v>60</v>
      </c>
      <c r="O753" s="149" t="s">
        <v>308</v>
      </c>
      <c r="P753" s="149" t="s">
        <v>299</v>
      </c>
      <c r="Q753" s="209">
        <v>21916</v>
      </c>
      <c r="R753" s="149" t="s">
        <v>1308</v>
      </c>
      <c r="S753" s="423" t="s">
        <v>1309</v>
      </c>
      <c r="T753" s="152">
        <v>4</v>
      </c>
      <c r="U753" s="152">
        <v>4.0999999999999996</v>
      </c>
      <c r="V753" s="152" t="s">
        <v>1310</v>
      </c>
      <c r="W753" s="149" t="s">
        <v>1171</v>
      </c>
    </row>
    <row r="754" spans="1:26" s="746" customFormat="1" ht="117.75" customHeight="1">
      <c r="A754" s="549"/>
      <c r="B754" s="745"/>
      <c r="C754" s="563">
        <v>3</v>
      </c>
      <c r="D754" s="113" t="s">
        <v>3305</v>
      </c>
      <c r="E754" s="1138">
        <v>0</v>
      </c>
      <c r="F754" s="1138">
        <v>0</v>
      </c>
      <c r="G754" s="1156">
        <v>0</v>
      </c>
      <c r="H754" s="1156">
        <v>0</v>
      </c>
      <c r="I754" s="1156">
        <v>0</v>
      </c>
      <c r="J754" s="1156">
        <f>SUM(E754:I754)</f>
        <v>0</v>
      </c>
      <c r="K754" s="1036">
        <v>0</v>
      </c>
      <c r="L754" s="1036">
        <v>30</v>
      </c>
      <c r="M754" s="1036">
        <v>0</v>
      </c>
      <c r="N754" s="1036">
        <v>30</v>
      </c>
      <c r="O754" s="149" t="s">
        <v>308</v>
      </c>
      <c r="P754" s="149" t="s">
        <v>299</v>
      </c>
      <c r="Q754" s="209">
        <v>21916</v>
      </c>
      <c r="R754" s="149" t="s">
        <v>1311</v>
      </c>
      <c r="S754" s="423" t="s">
        <v>1312</v>
      </c>
      <c r="T754" s="152">
        <v>4</v>
      </c>
      <c r="U754" s="152">
        <v>4.0999999999999996</v>
      </c>
      <c r="V754" s="152" t="s">
        <v>1310</v>
      </c>
      <c r="W754" s="149" t="s">
        <v>1171</v>
      </c>
    </row>
    <row r="755" spans="1:26" s="746" customFormat="1" ht="117.75" customHeight="1">
      <c r="A755" s="549"/>
      <c r="B755" s="745"/>
      <c r="C755" s="526">
        <v>4</v>
      </c>
      <c r="D755" s="527" t="s">
        <v>2417</v>
      </c>
      <c r="E755" s="243">
        <v>64000</v>
      </c>
      <c r="F755" s="1069" t="s">
        <v>150</v>
      </c>
      <c r="G755" s="1069" t="s">
        <v>150</v>
      </c>
      <c r="H755" s="1069" t="s">
        <v>150</v>
      </c>
      <c r="I755" s="1069" t="s">
        <v>150</v>
      </c>
      <c r="J755" s="338">
        <f>SUM(E755:I755)</f>
        <v>64000</v>
      </c>
      <c r="K755" s="1337" t="s">
        <v>150</v>
      </c>
      <c r="L755" s="227">
        <v>40</v>
      </c>
      <c r="M755" s="1337" t="s">
        <v>150</v>
      </c>
      <c r="N755" s="227">
        <v>40</v>
      </c>
      <c r="O755" s="149" t="s">
        <v>308</v>
      </c>
      <c r="P755" s="149" t="s">
        <v>299</v>
      </c>
      <c r="Q755" s="207">
        <v>22037</v>
      </c>
      <c r="R755" s="146" t="s">
        <v>2418</v>
      </c>
      <c r="S755" s="218" t="s">
        <v>2419</v>
      </c>
      <c r="T755" s="152">
        <v>4</v>
      </c>
      <c r="U755" s="152">
        <v>4.0999999999999996</v>
      </c>
      <c r="V755" s="152" t="s">
        <v>1310</v>
      </c>
      <c r="W755" s="146" t="s">
        <v>2416</v>
      </c>
      <c r="X755" s="747">
        <v>4</v>
      </c>
      <c r="Y755" s="747">
        <v>4.0999999999999996</v>
      </c>
      <c r="Z755" s="747" t="s">
        <v>1310</v>
      </c>
    </row>
    <row r="756" spans="1:26" s="746" customFormat="1" ht="117.75" customHeight="1">
      <c r="A756" s="549"/>
      <c r="B756" s="745"/>
      <c r="C756" s="525">
        <v>5</v>
      </c>
      <c r="D756" s="113" t="s">
        <v>1137</v>
      </c>
      <c r="E756" s="1138">
        <v>20000</v>
      </c>
      <c r="F756" s="1069" t="s">
        <v>150</v>
      </c>
      <c r="G756" s="1069" t="s">
        <v>150</v>
      </c>
      <c r="H756" s="1069" t="s">
        <v>150</v>
      </c>
      <c r="I756" s="1069" t="s">
        <v>150</v>
      </c>
      <c r="J756" s="281">
        <f>SUM(E756:I756)</f>
        <v>20000</v>
      </c>
      <c r="K756" s="1036">
        <v>200</v>
      </c>
      <c r="L756" s="1337" t="s">
        <v>150</v>
      </c>
      <c r="M756" s="1337" t="s">
        <v>150</v>
      </c>
      <c r="N756" s="1036">
        <f>SUM(K756:M756)</f>
        <v>200</v>
      </c>
      <c r="O756" s="149" t="s">
        <v>308</v>
      </c>
      <c r="P756" s="149" t="s">
        <v>299</v>
      </c>
      <c r="Q756" s="233">
        <v>22037</v>
      </c>
      <c r="R756" s="149" t="s">
        <v>1138</v>
      </c>
      <c r="S756" s="150" t="s">
        <v>1139</v>
      </c>
      <c r="T756" s="152">
        <v>4</v>
      </c>
      <c r="U756" s="152">
        <v>4.0999999999999996</v>
      </c>
      <c r="V756" s="152" t="s">
        <v>1310</v>
      </c>
      <c r="W756" s="362" t="s">
        <v>1024</v>
      </c>
      <c r="X756" s="747">
        <v>4</v>
      </c>
      <c r="Y756" s="747">
        <v>4.0999999999999996</v>
      </c>
      <c r="Z756" s="747" t="s">
        <v>1310</v>
      </c>
    </row>
    <row r="757" spans="1:26">
      <c r="A757" s="1078" t="s">
        <v>1136</v>
      </c>
      <c r="B757" s="653"/>
      <c r="C757" s="813">
        <v>2</v>
      </c>
      <c r="D757" s="215" t="s">
        <v>103</v>
      </c>
      <c r="E757" s="1252">
        <f t="shared" ref="E757:J757" si="77">SUM(E758,E759,E764:E764)</f>
        <v>95000</v>
      </c>
      <c r="F757" s="1252">
        <f t="shared" si="77"/>
        <v>0</v>
      </c>
      <c r="G757" s="1252">
        <f t="shared" si="77"/>
        <v>0</v>
      </c>
      <c r="H757" s="1252">
        <f t="shared" si="77"/>
        <v>0</v>
      </c>
      <c r="I757" s="1252">
        <f t="shared" si="77"/>
        <v>0</v>
      </c>
      <c r="J757" s="1252">
        <f t="shared" si="77"/>
        <v>95000</v>
      </c>
      <c r="K757" s="1130"/>
      <c r="L757" s="1130"/>
      <c r="M757" s="1130"/>
      <c r="N757" s="1130"/>
      <c r="O757" s="319"/>
      <c r="P757" s="319"/>
      <c r="Q757" s="501"/>
      <c r="R757" s="319"/>
      <c r="S757" s="485"/>
      <c r="T757" s="486"/>
      <c r="U757" s="486"/>
      <c r="V757" s="486"/>
      <c r="W757" s="485"/>
    </row>
    <row r="758" spans="1:26" s="747" customFormat="1" ht="121.5" customHeight="1">
      <c r="A758" s="235"/>
      <c r="B758" s="745"/>
      <c r="C758" s="524">
        <v>1</v>
      </c>
      <c r="D758" s="113" t="s">
        <v>1133</v>
      </c>
      <c r="E758" s="1138">
        <v>20000</v>
      </c>
      <c r="F758" s="1069" t="s">
        <v>150</v>
      </c>
      <c r="G758" s="1069" t="s">
        <v>150</v>
      </c>
      <c r="H758" s="1069" t="s">
        <v>150</v>
      </c>
      <c r="I758" s="1069" t="s">
        <v>150</v>
      </c>
      <c r="J758" s="281">
        <f>SUM(E758:I758)</f>
        <v>20000</v>
      </c>
      <c r="K758" s="1036">
        <v>130</v>
      </c>
      <c r="L758" s="1036">
        <v>20</v>
      </c>
      <c r="M758" s="1337" t="s">
        <v>150</v>
      </c>
      <c r="N758" s="1036">
        <f>SUM(K758:M758)</f>
        <v>150</v>
      </c>
      <c r="O758" s="149" t="s">
        <v>308</v>
      </c>
      <c r="P758" s="149" t="s">
        <v>299</v>
      </c>
      <c r="Q758" s="233">
        <v>21855</v>
      </c>
      <c r="R758" s="149" t="s">
        <v>1134</v>
      </c>
      <c r="S758" s="150" t="s">
        <v>1135</v>
      </c>
      <c r="T758" s="231">
        <v>4</v>
      </c>
      <c r="U758" s="231">
        <v>4.0999999999999996</v>
      </c>
      <c r="V758" s="231" t="s">
        <v>1136</v>
      </c>
      <c r="W758" s="362" t="s">
        <v>1024</v>
      </c>
    </row>
    <row r="759" spans="1:26" s="747" customFormat="1" ht="46.5">
      <c r="A759" s="288"/>
      <c r="B759" s="760"/>
      <c r="C759" s="546">
        <v>2</v>
      </c>
      <c r="D759" s="640" t="s">
        <v>2261</v>
      </c>
      <c r="E759" s="830">
        <v>57000</v>
      </c>
      <c r="F759" s="1113" t="s">
        <v>150</v>
      </c>
      <c r="G759" s="1110" t="s">
        <v>150</v>
      </c>
      <c r="H759" s="1110" t="s">
        <v>150</v>
      </c>
      <c r="I759" s="1110" t="s">
        <v>150</v>
      </c>
      <c r="J759" s="1044">
        <v>57000</v>
      </c>
      <c r="K759" s="989"/>
      <c r="L759" s="989"/>
      <c r="M759" s="989"/>
      <c r="N759" s="989"/>
      <c r="O759" s="340"/>
      <c r="P759" s="340"/>
      <c r="Q759" s="453"/>
      <c r="R759" s="436" t="s">
        <v>2262</v>
      </c>
      <c r="S759" s="499" t="s">
        <v>2263</v>
      </c>
      <c r="T759" s="453">
        <v>4</v>
      </c>
      <c r="U759" s="453">
        <v>4.0999999999999996</v>
      </c>
      <c r="V759" s="453" t="s">
        <v>1136</v>
      </c>
      <c r="W759" s="436" t="s">
        <v>2933</v>
      </c>
    </row>
    <row r="760" spans="1:26" s="1878" customFormat="1" ht="139.5" customHeight="1">
      <c r="A760" s="159"/>
      <c r="B760" s="1877"/>
      <c r="C760" s="619"/>
      <c r="D760" s="1746" t="s">
        <v>2264</v>
      </c>
      <c r="E760" s="1472">
        <v>22500</v>
      </c>
      <c r="F760" s="1114" t="s">
        <v>150</v>
      </c>
      <c r="G760" s="1048" t="s">
        <v>150</v>
      </c>
      <c r="H760" s="1048" t="s">
        <v>150</v>
      </c>
      <c r="I760" s="1048" t="s">
        <v>150</v>
      </c>
      <c r="J760" s="1194">
        <v>22500</v>
      </c>
      <c r="K760" s="1537">
        <v>100</v>
      </c>
      <c r="L760" s="1537">
        <v>0</v>
      </c>
      <c r="M760" s="1537">
        <v>0</v>
      </c>
      <c r="N760" s="1537">
        <v>100</v>
      </c>
      <c r="O760" s="788" t="s">
        <v>308</v>
      </c>
      <c r="P760" s="788" t="s">
        <v>299</v>
      </c>
      <c r="Q760" s="1563">
        <v>21855</v>
      </c>
      <c r="R760" s="788"/>
      <c r="S760" s="779"/>
      <c r="T760" s="781">
        <v>4</v>
      </c>
      <c r="U760" s="781">
        <v>4.0999999999999996</v>
      </c>
      <c r="V760" s="781" t="s">
        <v>1136</v>
      </c>
      <c r="W760" s="788" t="s">
        <v>2933</v>
      </c>
    </row>
    <row r="761" spans="1:26" s="1878" customFormat="1" ht="139.5" customHeight="1">
      <c r="A761" s="159"/>
      <c r="B761" s="1877"/>
      <c r="C761" s="619"/>
      <c r="D761" s="1746" t="s">
        <v>2265</v>
      </c>
      <c r="E761" s="1472">
        <v>6000</v>
      </c>
      <c r="F761" s="1114" t="s">
        <v>150</v>
      </c>
      <c r="G761" s="1048" t="s">
        <v>150</v>
      </c>
      <c r="H761" s="1048" t="s">
        <v>150</v>
      </c>
      <c r="I761" s="1048" t="s">
        <v>150</v>
      </c>
      <c r="J761" s="1194">
        <v>6000</v>
      </c>
      <c r="K761" s="1537">
        <v>20</v>
      </c>
      <c r="L761" s="1537">
        <v>0</v>
      </c>
      <c r="M761" s="1537">
        <v>0</v>
      </c>
      <c r="N761" s="1537">
        <v>20</v>
      </c>
      <c r="O761" s="788" t="s">
        <v>308</v>
      </c>
      <c r="P761" s="788" t="s">
        <v>299</v>
      </c>
      <c r="Q761" s="1563">
        <v>21916</v>
      </c>
      <c r="R761" s="788"/>
      <c r="S761" s="779"/>
      <c r="T761" s="781">
        <v>4</v>
      </c>
      <c r="U761" s="781">
        <v>4.0999999999999996</v>
      </c>
      <c r="V761" s="781" t="s">
        <v>1136</v>
      </c>
      <c r="W761" s="788" t="s">
        <v>2933</v>
      </c>
    </row>
    <row r="762" spans="1:26" s="1878" customFormat="1" ht="139.5" customHeight="1">
      <c r="A762" s="163"/>
      <c r="B762" s="1879"/>
      <c r="C762" s="633"/>
      <c r="D762" s="1703" t="s">
        <v>2266</v>
      </c>
      <c r="E762" s="1480">
        <v>22500</v>
      </c>
      <c r="F762" s="1111" t="s">
        <v>150</v>
      </c>
      <c r="G762" s="1111" t="s">
        <v>150</v>
      </c>
      <c r="H762" s="1111" t="s">
        <v>150</v>
      </c>
      <c r="I762" s="1111" t="s">
        <v>150</v>
      </c>
      <c r="J762" s="1195">
        <v>22500</v>
      </c>
      <c r="K762" s="1542">
        <v>100</v>
      </c>
      <c r="L762" s="1542">
        <v>20</v>
      </c>
      <c r="M762" s="1542">
        <v>0</v>
      </c>
      <c r="N762" s="1542">
        <v>120</v>
      </c>
      <c r="O762" s="792" t="s">
        <v>308</v>
      </c>
      <c r="P762" s="792" t="s">
        <v>299</v>
      </c>
      <c r="Q762" s="1569">
        <v>21947</v>
      </c>
      <c r="R762" s="792"/>
      <c r="S762" s="782"/>
      <c r="T762" s="791">
        <v>4</v>
      </c>
      <c r="U762" s="791">
        <v>4.0999999999999996</v>
      </c>
      <c r="V762" s="791" t="s">
        <v>1136</v>
      </c>
      <c r="W762" s="792" t="s">
        <v>2933</v>
      </c>
    </row>
    <row r="763" spans="1:26" s="1878" customFormat="1" ht="139.5" customHeight="1">
      <c r="A763" s="1082"/>
      <c r="B763" s="1880"/>
      <c r="C763" s="1512"/>
      <c r="D763" s="1881" t="s">
        <v>2267</v>
      </c>
      <c r="E763" s="1882">
        <v>6000</v>
      </c>
      <c r="F763" s="1411" t="s">
        <v>150</v>
      </c>
      <c r="G763" s="1411" t="s">
        <v>150</v>
      </c>
      <c r="H763" s="1411" t="s">
        <v>150</v>
      </c>
      <c r="I763" s="1411" t="s">
        <v>150</v>
      </c>
      <c r="J763" s="1391">
        <v>6000</v>
      </c>
      <c r="K763" s="1612">
        <v>15</v>
      </c>
      <c r="L763" s="1612">
        <v>5</v>
      </c>
      <c r="M763" s="1612">
        <v>0</v>
      </c>
      <c r="N763" s="1612">
        <v>20</v>
      </c>
      <c r="O763" s="1409" t="s">
        <v>308</v>
      </c>
      <c r="P763" s="1409" t="s">
        <v>299</v>
      </c>
      <c r="Q763" s="1614">
        <v>21976</v>
      </c>
      <c r="R763" s="1613"/>
      <c r="S763" s="1615"/>
      <c r="T763" s="1517">
        <v>4</v>
      </c>
      <c r="U763" s="1517">
        <v>4.0999999999999996</v>
      </c>
      <c r="V763" s="1517" t="s">
        <v>1136</v>
      </c>
      <c r="W763" s="1409" t="s">
        <v>2933</v>
      </c>
    </row>
    <row r="764" spans="1:26" s="747" customFormat="1" ht="115.5" customHeight="1">
      <c r="A764" s="235"/>
      <c r="B764" s="745"/>
      <c r="C764" s="524">
        <v>3</v>
      </c>
      <c r="D764" s="496" t="s">
        <v>2426</v>
      </c>
      <c r="E764" s="338">
        <v>18000</v>
      </c>
      <c r="F764" s="1069" t="s">
        <v>150</v>
      </c>
      <c r="G764" s="1069" t="s">
        <v>150</v>
      </c>
      <c r="H764" s="1069" t="s">
        <v>150</v>
      </c>
      <c r="I764" s="1069" t="s">
        <v>150</v>
      </c>
      <c r="J764" s="338">
        <f>SUM(E764:I764)</f>
        <v>18000</v>
      </c>
      <c r="K764" s="227">
        <v>160</v>
      </c>
      <c r="L764" s="1337" t="s">
        <v>150</v>
      </c>
      <c r="M764" s="1337" t="s">
        <v>150</v>
      </c>
      <c r="N764" s="227">
        <v>160</v>
      </c>
      <c r="O764" s="149" t="s">
        <v>308</v>
      </c>
      <c r="P764" s="149" t="s">
        <v>299</v>
      </c>
      <c r="Q764" s="207">
        <v>22098</v>
      </c>
      <c r="R764" s="146" t="s">
        <v>2427</v>
      </c>
      <c r="S764" s="210" t="s">
        <v>2428</v>
      </c>
      <c r="T764" s="453">
        <v>4</v>
      </c>
      <c r="U764" s="453">
        <v>4.0999999999999996</v>
      </c>
      <c r="V764" s="453" t="s">
        <v>1136</v>
      </c>
      <c r="W764" s="146" t="s">
        <v>2346</v>
      </c>
      <c r="X764" s="747">
        <v>4</v>
      </c>
      <c r="Y764" s="747">
        <v>4.0999999999999996</v>
      </c>
      <c r="Z764" s="747" t="s">
        <v>1136</v>
      </c>
    </row>
    <row r="765" spans="1:26">
      <c r="A765" s="1078" t="s">
        <v>309</v>
      </c>
      <c r="B765" s="653"/>
      <c r="C765" s="813">
        <v>4</v>
      </c>
      <c r="D765" s="323" t="s">
        <v>104</v>
      </c>
      <c r="E765" s="1252">
        <f>SUM(E766,E767)</f>
        <v>22500000</v>
      </c>
      <c r="F765" s="1252">
        <f t="shared" ref="F765:J765" si="78">SUM(F766,F767)</f>
        <v>60030000</v>
      </c>
      <c r="G765" s="1252">
        <f t="shared" si="78"/>
        <v>0</v>
      </c>
      <c r="H765" s="1252">
        <f t="shared" si="78"/>
        <v>0</v>
      </c>
      <c r="I765" s="1252">
        <f t="shared" si="78"/>
        <v>0</v>
      </c>
      <c r="J765" s="1252">
        <f t="shared" si="78"/>
        <v>82530000</v>
      </c>
      <c r="K765" s="1130"/>
      <c r="L765" s="1130"/>
      <c r="M765" s="1130"/>
      <c r="N765" s="1130"/>
      <c r="O765" s="319"/>
      <c r="P765" s="319"/>
      <c r="Q765" s="501"/>
      <c r="R765" s="319"/>
      <c r="S765" s="485"/>
      <c r="T765" s="486"/>
      <c r="U765" s="486"/>
      <c r="V765" s="486"/>
      <c r="W765" s="485"/>
    </row>
    <row r="766" spans="1:26" s="747" customFormat="1" ht="114" customHeight="1">
      <c r="A766" s="235"/>
      <c r="B766" s="745"/>
      <c r="C766" s="525">
        <v>1</v>
      </c>
      <c r="D766" s="180" t="s">
        <v>2260</v>
      </c>
      <c r="E766" s="1069" t="s">
        <v>150</v>
      </c>
      <c r="F766" s="245">
        <v>30000</v>
      </c>
      <c r="G766" s="1069" t="s">
        <v>150</v>
      </c>
      <c r="H766" s="1069" t="s">
        <v>150</v>
      </c>
      <c r="I766" s="1069" t="s">
        <v>150</v>
      </c>
      <c r="J766" s="338">
        <v>30000</v>
      </c>
      <c r="K766" s="227">
        <v>400</v>
      </c>
      <c r="L766" s="227">
        <v>0</v>
      </c>
      <c r="M766" s="227">
        <v>0</v>
      </c>
      <c r="N766" s="227">
        <v>400</v>
      </c>
      <c r="O766" s="146" t="s">
        <v>308</v>
      </c>
      <c r="P766" s="146" t="s">
        <v>299</v>
      </c>
      <c r="Q766" s="207">
        <v>22068</v>
      </c>
      <c r="R766" s="146" t="s">
        <v>2258</v>
      </c>
      <c r="S766" s="242" t="s">
        <v>2259</v>
      </c>
      <c r="T766" s="210">
        <v>4</v>
      </c>
      <c r="U766" s="210">
        <v>4.2</v>
      </c>
      <c r="V766" s="210" t="s">
        <v>309</v>
      </c>
      <c r="W766" s="146" t="s">
        <v>2933</v>
      </c>
      <c r="X766" s="747">
        <v>4</v>
      </c>
      <c r="Y766" s="747">
        <v>4.2</v>
      </c>
      <c r="Z766" s="747" t="s">
        <v>309</v>
      </c>
    </row>
    <row r="767" spans="1:26" s="747" customFormat="1" ht="46.5">
      <c r="A767" s="235"/>
      <c r="B767" s="745"/>
      <c r="C767" s="525"/>
      <c r="D767" s="180" t="s">
        <v>3180</v>
      </c>
      <c r="E767" s="338">
        <v>22500000</v>
      </c>
      <c r="F767" s="245">
        <v>60000000</v>
      </c>
      <c r="G767" s="1069" t="s">
        <v>150</v>
      </c>
      <c r="H767" s="1069" t="s">
        <v>150</v>
      </c>
      <c r="I767" s="1069" t="s">
        <v>150</v>
      </c>
      <c r="J767" s="338">
        <f>SUM(E767:I767)</f>
        <v>82500000</v>
      </c>
      <c r="K767" s="1337" t="s">
        <v>150</v>
      </c>
      <c r="L767" s="1337" t="s">
        <v>150</v>
      </c>
      <c r="M767" s="1337" t="s">
        <v>150</v>
      </c>
      <c r="N767" s="1337" t="s">
        <v>150</v>
      </c>
      <c r="O767" s="1069" t="s">
        <v>150</v>
      </c>
      <c r="P767" s="1069" t="s">
        <v>150</v>
      </c>
      <c r="Q767" s="191" t="s">
        <v>2940</v>
      </c>
      <c r="R767" s="146"/>
      <c r="S767" s="242"/>
      <c r="T767" s="210"/>
      <c r="U767" s="210"/>
      <c r="V767" s="210"/>
      <c r="W767" s="146" t="s">
        <v>2926</v>
      </c>
    </row>
    <row r="768" spans="1:26">
      <c r="A768" s="412"/>
      <c r="B768" s="750"/>
      <c r="C768" s="815" t="s">
        <v>105</v>
      </c>
      <c r="D768" s="315" t="s">
        <v>106</v>
      </c>
      <c r="E768" s="1258">
        <f>SUM(E769)</f>
        <v>22500000</v>
      </c>
      <c r="F768" s="1258">
        <f t="shared" ref="F768:J768" si="79">SUM(F769)</f>
        <v>60030000</v>
      </c>
      <c r="G768" s="1258">
        <f t="shared" si="79"/>
        <v>0</v>
      </c>
      <c r="H768" s="1258">
        <f t="shared" si="79"/>
        <v>0</v>
      </c>
      <c r="I768" s="1258">
        <f t="shared" si="79"/>
        <v>0</v>
      </c>
      <c r="J768" s="1258">
        <f t="shared" si="79"/>
        <v>82530000</v>
      </c>
      <c r="K768" s="1345"/>
      <c r="L768" s="1345"/>
      <c r="M768" s="1345"/>
      <c r="N768" s="1345"/>
      <c r="O768" s="752"/>
      <c r="P768" s="752"/>
      <c r="Q768" s="753"/>
      <c r="R768" s="752"/>
      <c r="S768" s="754"/>
      <c r="T768" s="751"/>
      <c r="U768" s="751"/>
      <c r="V768" s="751"/>
      <c r="W768" s="754"/>
    </row>
    <row r="769" spans="1:26" ht="46.5">
      <c r="A769" s="1883" t="s">
        <v>2437</v>
      </c>
      <c r="B769" s="761"/>
      <c r="C769" s="818">
        <v>7</v>
      </c>
      <c r="D769" s="342" t="s">
        <v>2732</v>
      </c>
      <c r="E769" s="1265">
        <f>SUM(E770,E771,E772)</f>
        <v>22500000</v>
      </c>
      <c r="F769" s="1265">
        <f t="shared" ref="F769:J769" si="80">SUM(F770,F771,F772)</f>
        <v>60030000</v>
      </c>
      <c r="G769" s="1265">
        <f t="shared" si="80"/>
        <v>0</v>
      </c>
      <c r="H769" s="1265">
        <f t="shared" si="80"/>
        <v>0</v>
      </c>
      <c r="I769" s="1265">
        <f t="shared" si="80"/>
        <v>0</v>
      </c>
      <c r="J769" s="1265">
        <f t="shared" si="80"/>
        <v>82530000</v>
      </c>
      <c r="K769" s="1361"/>
      <c r="L769" s="1361"/>
      <c r="M769" s="1361"/>
      <c r="N769" s="1361"/>
      <c r="O769" s="763"/>
      <c r="P769" s="763"/>
      <c r="Q769" s="764"/>
      <c r="R769" s="763"/>
      <c r="S769" s="765"/>
      <c r="T769" s="762"/>
      <c r="U769" s="762"/>
      <c r="V769" s="762"/>
      <c r="W769" s="765"/>
    </row>
    <row r="770" spans="1:26" s="746" customFormat="1" ht="110.25" customHeight="1">
      <c r="A770" s="549"/>
      <c r="B770" s="745"/>
      <c r="C770" s="524">
        <v>1</v>
      </c>
      <c r="D770" s="358" t="s">
        <v>2436</v>
      </c>
      <c r="E770" s="1069" t="s">
        <v>150</v>
      </c>
      <c r="F770" s="245">
        <v>10000</v>
      </c>
      <c r="G770" s="1069" t="s">
        <v>150</v>
      </c>
      <c r="H770" s="1069" t="s">
        <v>150</v>
      </c>
      <c r="I770" s="1069" t="s">
        <v>150</v>
      </c>
      <c r="J770" s="338">
        <f>SUM(E770:I770)</f>
        <v>10000</v>
      </c>
      <c r="K770" s="227" t="s">
        <v>150</v>
      </c>
      <c r="L770" s="227">
        <v>30</v>
      </c>
      <c r="M770" s="227" t="s">
        <v>150</v>
      </c>
      <c r="N770" s="227">
        <v>30</v>
      </c>
      <c r="O770" s="149" t="s">
        <v>308</v>
      </c>
      <c r="P770" s="149" t="s">
        <v>299</v>
      </c>
      <c r="Q770" s="207">
        <v>22037</v>
      </c>
      <c r="R770" s="146" t="s">
        <v>2433</v>
      </c>
      <c r="S770" s="218" t="s">
        <v>2434</v>
      </c>
      <c r="T770" s="210">
        <v>9</v>
      </c>
      <c r="U770" s="210">
        <v>9.4</v>
      </c>
      <c r="V770" s="210" t="s">
        <v>2437</v>
      </c>
      <c r="W770" s="146" t="s">
        <v>2435</v>
      </c>
    </row>
    <row r="771" spans="1:26" s="746" customFormat="1" ht="110.25" customHeight="1">
      <c r="A771" s="549"/>
      <c r="B771" s="745"/>
      <c r="C771" s="524">
        <v>2</v>
      </c>
      <c r="D771" s="117" t="s">
        <v>2432</v>
      </c>
      <c r="E771" s="1069" t="s">
        <v>150</v>
      </c>
      <c r="F771" s="245">
        <v>20000</v>
      </c>
      <c r="G771" s="1069" t="s">
        <v>150</v>
      </c>
      <c r="H771" s="1069" t="s">
        <v>150</v>
      </c>
      <c r="I771" s="1069" t="s">
        <v>150</v>
      </c>
      <c r="J771" s="338">
        <f>SUM(E771:I771)</f>
        <v>20000</v>
      </c>
      <c r="K771" s="227" t="s">
        <v>150</v>
      </c>
      <c r="L771" s="227">
        <v>40</v>
      </c>
      <c r="M771" s="227" t="s">
        <v>150</v>
      </c>
      <c r="N771" s="227">
        <v>40</v>
      </c>
      <c r="O771" s="149" t="s">
        <v>308</v>
      </c>
      <c r="P771" s="149" t="s">
        <v>299</v>
      </c>
      <c r="Q771" s="207">
        <v>21976</v>
      </c>
      <c r="R771" s="146" t="s">
        <v>2433</v>
      </c>
      <c r="S771" s="218" t="s">
        <v>2434</v>
      </c>
      <c r="T771" s="210">
        <v>9</v>
      </c>
      <c r="U771" s="210">
        <v>9.4</v>
      </c>
      <c r="V771" s="210" t="s">
        <v>2437</v>
      </c>
      <c r="W771" s="146" t="s">
        <v>2435</v>
      </c>
      <c r="X771" s="746">
        <v>9</v>
      </c>
      <c r="Y771" s="746">
        <v>9.4</v>
      </c>
      <c r="Z771" s="746" t="s">
        <v>2437</v>
      </c>
    </row>
    <row r="772" spans="1:26" s="746" customFormat="1" ht="46.5">
      <c r="A772" s="549"/>
      <c r="B772" s="745"/>
      <c r="C772" s="524"/>
      <c r="D772" s="117" t="s">
        <v>3181</v>
      </c>
      <c r="E772" s="338">
        <v>22500000</v>
      </c>
      <c r="F772" s="245">
        <v>60000000</v>
      </c>
      <c r="G772" s="1069" t="s">
        <v>150</v>
      </c>
      <c r="H772" s="1069" t="s">
        <v>150</v>
      </c>
      <c r="I772" s="1069" t="s">
        <v>150</v>
      </c>
      <c r="J772" s="338">
        <f>SUM(E772:I772)</f>
        <v>82500000</v>
      </c>
      <c r="K772" s="1337" t="s">
        <v>150</v>
      </c>
      <c r="L772" s="1337" t="s">
        <v>150</v>
      </c>
      <c r="M772" s="1337" t="s">
        <v>150</v>
      </c>
      <c r="N772" s="1337" t="s">
        <v>150</v>
      </c>
      <c r="O772" s="1069" t="s">
        <v>150</v>
      </c>
      <c r="P772" s="1069" t="s">
        <v>150</v>
      </c>
      <c r="Q772" s="191" t="s">
        <v>2940</v>
      </c>
      <c r="R772" s="146"/>
      <c r="S772" s="242"/>
      <c r="T772" s="210"/>
      <c r="U772" s="210"/>
      <c r="V772" s="210"/>
      <c r="W772" s="146" t="s">
        <v>2926</v>
      </c>
    </row>
    <row r="773" spans="1:26">
      <c r="A773" s="766"/>
      <c r="B773" s="767"/>
      <c r="C773" s="819"/>
      <c r="D773" s="585" t="s">
        <v>37</v>
      </c>
      <c r="E773" s="1266">
        <f t="shared" ref="E773:J773" si="81">SUM(E7)</f>
        <v>377230750</v>
      </c>
      <c r="F773" s="1266">
        <f t="shared" si="81"/>
        <v>916498480</v>
      </c>
      <c r="G773" s="1266">
        <f t="shared" si="81"/>
        <v>683280</v>
      </c>
      <c r="H773" s="1266">
        <f t="shared" si="81"/>
        <v>411140</v>
      </c>
      <c r="I773" s="1266">
        <f t="shared" si="81"/>
        <v>145000</v>
      </c>
      <c r="J773" s="1266">
        <f t="shared" si="81"/>
        <v>1294968650</v>
      </c>
      <c r="K773" s="1362"/>
      <c r="L773" s="1362"/>
      <c r="M773" s="1362"/>
      <c r="N773" s="1362"/>
      <c r="O773" s="769"/>
      <c r="P773" s="769"/>
      <c r="Q773" s="770"/>
      <c r="R773" s="769"/>
      <c r="S773" s="771"/>
      <c r="T773" s="768"/>
      <c r="U773" s="768"/>
      <c r="V773" s="768"/>
      <c r="W773" s="771"/>
    </row>
  </sheetData>
  <mergeCells count="37">
    <mergeCell ref="I7:I8"/>
    <mergeCell ref="J7:J8"/>
    <mergeCell ref="P7:P8"/>
    <mergeCell ref="O7:O8"/>
    <mergeCell ref="C10:D10"/>
    <mergeCell ref="E7:E8"/>
    <mergeCell ref="F7:F8"/>
    <mergeCell ref="H7:H8"/>
    <mergeCell ref="G7:G8"/>
    <mergeCell ref="N7:N8"/>
    <mergeCell ref="M7:M8"/>
    <mergeCell ref="L7:L8"/>
    <mergeCell ref="K7:K8"/>
    <mergeCell ref="W4:W5"/>
    <mergeCell ref="C1:R1"/>
    <mergeCell ref="C2:R2"/>
    <mergeCell ref="E3:I3"/>
    <mergeCell ref="K3:N4"/>
    <mergeCell ref="O3:P3"/>
    <mergeCell ref="T3:V3"/>
    <mergeCell ref="G4:I4"/>
    <mergeCell ref="O4:P4"/>
    <mergeCell ref="T4:V4"/>
    <mergeCell ref="G5:G6"/>
    <mergeCell ref="J3:J6"/>
    <mergeCell ref="B641:D641"/>
    <mergeCell ref="A3:A6"/>
    <mergeCell ref="B3:D6"/>
    <mergeCell ref="A7:D7"/>
    <mergeCell ref="B8:D8"/>
    <mergeCell ref="S7:S8"/>
    <mergeCell ref="R7:R8"/>
    <mergeCell ref="Q7:Q8"/>
    <mergeCell ref="W7:W8"/>
    <mergeCell ref="V7:V8"/>
    <mergeCell ref="U7:U8"/>
    <mergeCell ref="T7:T8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5" orientation="landscape" r:id="rId1"/>
  <rowBreaks count="51" manualBreakCount="51">
    <brk id="57" max="22" man="1"/>
    <brk id="63" max="22" man="1"/>
    <brk id="86" max="22" man="1"/>
    <brk id="94" max="22" man="1"/>
    <brk id="100" max="22" man="1"/>
    <brk id="105" max="22" man="1"/>
    <brk id="114" max="22" man="1"/>
    <brk id="131" max="22" man="1"/>
    <brk id="166" max="22" man="1"/>
    <brk id="172" max="22" man="1"/>
    <brk id="177" max="22" man="1"/>
    <brk id="189" max="22" man="1"/>
    <brk id="196" max="22" man="1"/>
    <brk id="210" max="22" man="1"/>
    <brk id="216" max="22" man="1"/>
    <brk id="242" max="22" man="1"/>
    <brk id="249" max="22" man="1"/>
    <brk id="291" max="22" man="1"/>
    <brk id="296" max="22" man="1"/>
    <brk id="312" max="22" man="1"/>
    <brk id="316" max="22" man="1"/>
    <brk id="321" max="22" man="1"/>
    <brk id="327" max="22" man="1"/>
    <brk id="332" max="22" man="1"/>
    <brk id="338" max="22" man="1"/>
    <brk id="361" max="22" man="1"/>
    <brk id="378" max="22" man="1"/>
    <brk id="391" max="22" man="1"/>
    <brk id="434" max="22" man="1"/>
    <brk id="449" max="22" man="1"/>
    <brk id="478" max="22" man="1"/>
    <brk id="490" max="22" man="1"/>
    <brk id="498" max="22" man="1"/>
    <brk id="523" max="22" man="1"/>
    <brk id="530" max="22" man="1"/>
    <brk id="564" max="22" man="1"/>
    <brk id="571" max="22" man="1"/>
    <brk id="581" max="22" man="1"/>
    <brk id="601" max="22" man="1"/>
    <brk id="607" max="22" man="1"/>
    <brk id="637" max="22" man="1"/>
    <brk id="646" max="22" man="1"/>
    <brk id="658" max="22" man="1"/>
    <brk id="675" max="22" man="1"/>
    <brk id="688" max="22" man="1"/>
    <brk id="713" max="22" man="1"/>
    <brk id="721" max="22" man="1"/>
    <brk id="730" max="22" man="1"/>
    <brk id="736" max="22" man="1"/>
    <brk id="745" max="22" man="1"/>
    <brk id="755" max="22" man="1"/>
  </rowBreaks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206"/>
  <sheetViews>
    <sheetView view="pageBreakPreview" zoomScale="60" zoomScaleNormal="90" zoomScalePageLayoutView="60" workbookViewId="0">
      <selection activeCell="A212" sqref="A212:XFD236"/>
    </sheetView>
  </sheetViews>
  <sheetFormatPr defaultColWidth="5.375" defaultRowHeight="23.25"/>
  <cols>
    <col min="1" max="1" width="8.625" style="370" customWidth="1"/>
    <col min="2" max="2" width="4" style="506" customWidth="1"/>
    <col min="3" max="3" width="5.25" style="511" bestFit="1" customWidth="1"/>
    <col min="4" max="4" width="55.625" style="545" customWidth="1"/>
    <col min="5" max="9" width="12.625" style="1173" customWidth="1"/>
    <col min="10" max="10" width="12.625" style="1174" customWidth="1"/>
    <col min="11" max="14" width="7.375" style="1173" customWidth="1"/>
    <col min="15" max="16" width="15.875" style="724" customWidth="1"/>
    <col min="17" max="17" width="11.625" style="450" customWidth="1"/>
    <col min="18" max="18" width="12.125" style="334" hidden="1" customWidth="1"/>
    <col min="19" max="19" width="12.125" style="370" hidden="1" customWidth="1"/>
    <col min="20" max="21" width="12.125" style="450" hidden="1" customWidth="1"/>
    <col min="22" max="22" width="7.625" style="450" hidden="1" customWidth="1"/>
    <col min="23" max="23" width="18.625" style="641" customWidth="1"/>
    <col min="24" max="16384" width="5.375" style="370"/>
  </cols>
  <sheetData>
    <row r="1" spans="1:23" ht="34.5">
      <c r="C1" s="2211" t="s">
        <v>40</v>
      </c>
      <c r="D1" s="2211"/>
      <c r="E1" s="2211"/>
      <c r="F1" s="2211"/>
      <c r="G1" s="2211"/>
      <c r="H1" s="2211"/>
      <c r="I1" s="2211"/>
      <c r="J1" s="2211"/>
      <c r="K1" s="2211"/>
      <c r="L1" s="2211"/>
      <c r="M1" s="2211"/>
      <c r="N1" s="2211"/>
      <c r="O1" s="2211"/>
      <c r="P1" s="2211"/>
      <c r="Q1" s="2211"/>
      <c r="R1" s="2211"/>
    </row>
    <row r="2" spans="1:23">
      <c r="C2" s="2213"/>
      <c r="D2" s="2214"/>
      <c r="E2" s="2214"/>
      <c r="F2" s="2214"/>
      <c r="G2" s="2214"/>
      <c r="H2" s="2214"/>
      <c r="I2" s="2214"/>
      <c r="J2" s="2214"/>
      <c r="K2" s="2214"/>
      <c r="L2" s="2214"/>
      <c r="M2" s="2214"/>
      <c r="N2" s="2214"/>
      <c r="O2" s="2214"/>
      <c r="P2" s="2214"/>
      <c r="Q2" s="2214"/>
      <c r="R2" s="2214"/>
    </row>
    <row r="3" spans="1:23" s="396" customFormat="1">
      <c r="A3" s="2225" t="s">
        <v>26</v>
      </c>
      <c r="B3" s="2242" t="s">
        <v>139</v>
      </c>
      <c r="C3" s="2243"/>
      <c r="D3" s="2244"/>
      <c r="E3" s="2254" t="s">
        <v>141</v>
      </c>
      <c r="F3" s="2255"/>
      <c r="G3" s="2255"/>
      <c r="H3" s="2255"/>
      <c r="I3" s="2256"/>
      <c r="J3" s="2257" t="s">
        <v>18</v>
      </c>
      <c r="K3" s="2242" t="s">
        <v>142</v>
      </c>
      <c r="L3" s="2243"/>
      <c r="M3" s="2243"/>
      <c r="N3" s="2244"/>
      <c r="O3" s="2242" t="s">
        <v>19</v>
      </c>
      <c r="P3" s="2244"/>
      <c r="Q3" s="1429" t="s">
        <v>21</v>
      </c>
      <c r="R3" s="474" t="s">
        <v>10</v>
      </c>
      <c r="S3" s="1436" t="s">
        <v>12</v>
      </c>
      <c r="T3" s="2251" t="s">
        <v>23</v>
      </c>
      <c r="U3" s="2251"/>
      <c r="V3" s="2251"/>
      <c r="W3" s="1436" t="s">
        <v>42</v>
      </c>
    </row>
    <row r="4" spans="1:23" s="396" customFormat="1">
      <c r="A4" s="2226"/>
      <c r="B4" s="2245"/>
      <c r="C4" s="2246"/>
      <c r="D4" s="2247"/>
      <c r="E4" s="1429"/>
      <c r="F4" s="1429"/>
      <c r="G4" s="2252" t="s">
        <v>5</v>
      </c>
      <c r="H4" s="2252"/>
      <c r="I4" s="2252"/>
      <c r="J4" s="2258"/>
      <c r="K4" s="2248"/>
      <c r="L4" s="2249"/>
      <c r="M4" s="2249"/>
      <c r="N4" s="2250"/>
      <c r="O4" s="2245" t="s">
        <v>20</v>
      </c>
      <c r="P4" s="2247"/>
      <c r="Q4" s="1430" t="s">
        <v>22</v>
      </c>
      <c r="R4" s="475" t="s">
        <v>11</v>
      </c>
      <c r="S4" s="397" t="s">
        <v>10</v>
      </c>
      <c r="T4" s="2253" t="s">
        <v>28</v>
      </c>
      <c r="U4" s="2253"/>
      <c r="V4" s="2253"/>
      <c r="W4" s="397" t="s">
        <v>10</v>
      </c>
    </row>
    <row r="5" spans="1:23" s="396" customFormat="1">
      <c r="A5" s="2226"/>
      <c r="B5" s="2245"/>
      <c r="C5" s="2246"/>
      <c r="D5" s="2247"/>
      <c r="E5" s="136" t="s">
        <v>140</v>
      </c>
      <c r="F5" s="136" t="s">
        <v>140</v>
      </c>
      <c r="G5" s="2225" t="s">
        <v>6</v>
      </c>
      <c r="H5" s="1429" t="s">
        <v>7</v>
      </c>
      <c r="I5" s="1429" t="s">
        <v>7</v>
      </c>
      <c r="J5" s="2258"/>
      <c r="K5" s="1429" t="s">
        <v>14</v>
      </c>
      <c r="L5" s="1429" t="s">
        <v>15</v>
      </c>
      <c r="M5" s="1429" t="s">
        <v>16</v>
      </c>
      <c r="N5" s="1429" t="s">
        <v>18</v>
      </c>
      <c r="O5" s="1429" t="s">
        <v>29</v>
      </c>
      <c r="P5" s="1429" t="s">
        <v>29</v>
      </c>
      <c r="Q5" s="1430" t="s">
        <v>32</v>
      </c>
      <c r="R5" s="476"/>
      <c r="S5" s="397" t="s">
        <v>11</v>
      </c>
      <c r="T5" s="1436" t="s">
        <v>24</v>
      </c>
      <c r="U5" s="1436" t="s">
        <v>26</v>
      </c>
      <c r="V5" s="1436" t="s">
        <v>27</v>
      </c>
      <c r="W5" s="397"/>
    </row>
    <row r="6" spans="1:23" s="396" customFormat="1">
      <c r="A6" s="2227"/>
      <c r="B6" s="2248"/>
      <c r="C6" s="2249"/>
      <c r="D6" s="2250"/>
      <c r="E6" s="137" t="s">
        <v>8</v>
      </c>
      <c r="F6" s="137" t="s">
        <v>3</v>
      </c>
      <c r="G6" s="2227"/>
      <c r="H6" s="1431" t="s">
        <v>8</v>
      </c>
      <c r="I6" s="1431" t="s">
        <v>9</v>
      </c>
      <c r="J6" s="2259"/>
      <c r="K6" s="1431"/>
      <c r="L6" s="1431"/>
      <c r="M6" s="1431" t="s">
        <v>17</v>
      </c>
      <c r="N6" s="1431"/>
      <c r="O6" s="1431" t="s">
        <v>1</v>
      </c>
      <c r="P6" s="1431" t="s">
        <v>30</v>
      </c>
      <c r="Q6" s="1431"/>
      <c r="R6" s="477"/>
      <c r="S6" s="399"/>
      <c r="T6" s="1437" t="s">
        <v>25</v>
      </c>
      <c r="U6" s="1437"/>
      <c r="V6" s="1437"/>
      <c r="W6" s="1437"/>
    </row>
    <row r="7" spans="1:23" s="402" customFormat="1">
      <c r="A7" s="2236" t="s">
        <v>107</v>
      </c>
      <c r="B7" s="2237"/>
      <c r="C7" s="2237"/>
      <c r="D7" s="2238"/>
      <c r="E7" s="1119">
        <f t="shared" ref="E7:J9" si="0">SUM(E8)</f>
        <v>24366300</v>
      </c>
      <c r="F7" s="1119">
        <f t="shared" si="0"/>
        <v>66208000</v>
      </c>
      <c r="G7" s="1119">
        <f t="shared" si="0"/>
        <v>140000</v>
      </c>
      <c r="H7" s="1119">
        <f t="shared" si="0"/>
        <v>0</v>
      </c>
      <c r="I7" s="1119">
        <f t="shared" si="0"/>
        <v>0</v>
      </c>
      <c r="J7" s="1120">
        <f t="shared" si="0"/>
        <v>90714300</v>
      </c>
      <c r="K7" s="1121"/>
      <c r="L7" s="1121"/>
      <c r="M7" s="1121"/>
      <c r="N7" s="1121"/>
      <c r="O7" s="867"/>
      <c r="P7" s="867"/>
      <c r="Q7" s="404"/>
      <c r="R7" s="478"/>
      <c r="S7" s="405"/>
      <c r="T7" s="406"/>
      <c r="U7" s="406"/>
      <c r="V7" s="406"/>
      <c r="W7" s="849"/>
    </row>
    <row r="8" spans="1:23" s="141" customFormat="1">
      <c r="A8" s="2239" t="s">
        <v>112</v>
      </c>
      <c r="B8" s="2240"/>
      <c r="C8" s="2240"/>
      <c r="D8" s="2241"/>
      <c r="E8" s="1122">
        <f t="shared" si="0"/>
        <v>24366300</v>
      </c>
      <c r="F8" s="1122">
        <f t="shared" si="0"/>
        <v>66208000</v>
      </c>
      <c r="G8" s="1122">
        <f t="shared" si="0"/>
        <v>140000</v>
      </c>
      <c r="H8" s="1122">
        <f t="shared" si="0"/>
        <v>0</v>
      </c>
      <c r="I8" s="1122">
        <f t="shared" si="0"/>
        <v>0</v>
      </c>
      <c r="J8" s="1123">
        <f t="shared" si="0"/>
        <v>90714300</v>
      </c>
      <c r="K8" s="1124"/>
      <c r="L8" s="1124"/>
      <c r="M8" s="1124"/>
      <c r="N8" s="1124"/>
      <c r="O8" s="868"/>
      <c r="P8" s="868"/>
      <c r="Q8" s="138"/>
      <c r="R8" s="368"/>
      <c r="S8" s="139"/>
      <c r="T8" s="140"/>
      <c r="U8" s="140"/>
      <c r="V8" s="140"/>
      <c r="W8" s="850"/>
    </row>
    <row r="9" spans="1:23" s="411" customFormat="1" ht="45.75" customHeight="1">
      <c r="A9" s="407"/>
      <c r="B9" s="507">
        <v>1.1000000000000001</v>
      </c>
      <c r="C9" s="2234" t="s">
        <v>117</v>
      </c>
      <c r="D9" s="2235"/>
      <c r="E9" s="1125">
        <f t="shared" si="0"/>
        <v>24366300</v>
      </c>
      <c r="F9" s="1125">
        <f t="shared" si="0"/>
        <v>66208000</v>
      </c>
      <c r="G9" s="1125">
        <f t="shared" si="0"/>
        <v>140000</v>
      </c>
      <c r="H9" s="1125">
        <f t="shared" si="0"/>
        <v>0</v>
      </c>
      <c r="I9" s="1125">
        <f t="shared" si="0"/>
        <v>0</v>
      </c>
      <c r="J9" s="1126">
        <f t="shared" si="0"/>
        <v>90714300</v>
      </c>
      <c r="K9" s="1034"/>
      <c r="L9" s="1034"/>
      <c r="M9" s="1034"/>
      <c r="N9" s="1034"/>
      <c r="O9" s="644"/>
      <c r="P9" s="644"/>
      <c r="Q9" s="409"/>
      <c r="R9" s="479"/>
      <c r="S9" s="410"/>
      <c r="T9" s="409"/>
      <c r="U9" s="409"/>
      <c r="V9" s="409"/>
      <c r="W9" s="645"/>
    </row>
    <row r="10" spans="1:23" s="413" customFormat="1">
      <c r="A10" s="412"/>
      <c r="B10" s="508"/>
      <c r="C10" s="509" t="s">
        <v>118</v>
      </c>
      <c r="D10" s="480"/>
      <c r="E10" s="1127">
        <f t="shared" ref="E10:J10" si="1">SUM(E11,E18,E154,E156,E159,E161,E167)</f>
        <v>24366300</v>
      </c>
      <c r="F10" s="1127">
        <f t="shared" si="1"/>
        <v>66208000</v>
      </c>
      <c r="G10" s="1127">
        <f t="shared" si="1"/>
        <v>140000</v>
      </c>
      <c r="H10" s="1127">
        <f t="shared" si="1"/>
        <v>0</v>
      </c>
      <c r="I10" s="1127">
        <f t="shared" si="1"/>
        <v>0</v>
      </c>
      <c r="J10" s="1128">
        <f t="shared" si="1"/>
        <v>90714300</v>
      </c>
      <c r="K10" s="1129"/>
      <c r="L10" s="1129"/>
      <c r="M10" s="1129"/>
      <c r="N10" s="1129"/>
      <c r="O10" s="869"/>
      <c r="P10" s="869"/>
      <c r="Q10" s="481"/>
      <c r="R10" s="482"/>
      <c r="S10" s="483"/>
      <c r="T10" s="484"/>
      <c r="U10" s="484"/>
      <c r="V10" s="484"/>
      <c r="W10" s="851"/>
    </row>
    <row r="11" spans="1:23" s="425" customFormat="1">
      <c r="A11" s="1203" t="s">
        <v>684</v>
      </c>
      <c r="B11" s="510"/>
      <c r="C11" s="512" t="s">
        <v>113</v>
      </c>
      <c r="D11" s="148" t="s">
        <v>108</v>
      </c>
      <c r="E11" s="1130">
        <f t="shared" ref="E11:J11" si="2">SUM(E12,E13,E14,E16,E17)</f>
        <v>0</v>
      </c>
      <c r="F11" s="1130">
        <f t="shared" si="2"/>
        <v>540000</v>
      </c>
      <c r="G11" s="1130">
        <f t="shared" si="2"/>
        <v>0</v>
      </c>
      <c r="H11" s="1130">
        <f t="shared" si="2"/>
        <v>0</v>
      </c>
      <c r="I11" s="1130">
        <f t="shared" si="2"/>
        <v>0</v>
      </c>
      <c r="J11" s="1130">
        <f t="shared" si="2"/>
        <v>540000</v>
      </c>
      <c r="K11" s="1060"/>
      <c r="L11" s="1060"/>
      <c r="M11" s="1060"/>
      <c r="N11" s="1060"/>
      <c r="O11" s="304"/>
      <c r="P11" s="304"/>
      <c r="Q11" s="310"/>
      <c r="R11" s="304"/>
      <c r="S11" s="417"/>
      <c r="T11" s="455"/>
      <c r="U11" s="455"/>
      <c r="V11" s="455"/>
      <c r="W11" s="424"/>
    </row>
    <row r="12" spans="1:23" s="487" customFormat="1" ht="148.5" customHeight="1">
      <c r="A12" s="235"/>
      <c r="B12" s="513"/>
      <c r="C12" s="521">
        <v>1</v>
      </c>
      <c r="D12" s="257" t="s">
        <v>2858</v>
      </c>
      <c r="E12" s="1131">
        <v>0</v>
      </c>
      <c r="F12" s="1132">
        <v>120000</v>
      </c>
      <c r="G12" s="1131">
        <v>0</v>
      </c>
      <c r="H12" s="1131">
        <v>0</v>
      </c>
      <c r="I12" s="1131">
        <v>0</v>
      </c>
      <c r="J12" s="1131">
        <f>SUM(E12:I12)</f>
        <v>120000</v>
      </c>
      <c r="K12" s="369">
        <v>30</v>
      </c>
      <c r="L12" s="369">
        <v>12</v>
      </c>
      <c r="M12" s="369">
        <v>30</v>
      </c>
      <c r="N12" s="369">
        <f>SUM(K12:M12)</f>
        <v>72</v>
      </c>
      <c r="O12" s="181" t="s">
        <v>294</v>
      </c>
      <c r="P12" s="181" t="s">
        <v>682</v>
      </c>
      <c r="Q12" s="244">
        <v>22129</v>
      </c>
      <c r="R12" s="175" t="s">
        <v>683</v>
      </c>
      <c r="S12" s="943" t="s">
        <v>595</v>
      </c>
      <c r="T12" s="943">
        <v>15</v>
      </c>
      <c r="U12" s="943">
        <v>15.2</v>
      </c>
      <c r="V12" s="943" t="s">
        <v>684</v>
      </c>
      <c r="W12" s="154" t="s">
        <v>588</v>
      </c>
    </row>
    <row r="13" spans="1:23" s="487" customFormat="1" ht="145.5" customHeight="1">
      <c r="A13" s="235"/>
      <c r="B13" s="513"/>
      <c r="C13" s="521">
        <v>2</v>
      </c>
      <c r="D13" s="257" t="s">
        <v>685</v>
      </c>
      <c r="E13" s="1131">
        <v>0</v>
      </c>
      <c r="F13" s="1132">
        <v>80000</v>
      </c>
      <c r="G13" s="1131">
        <v>0</v>
      </c>
      <c r="H13" s="1131">
        <v>0</v>
      </c>
      <c r="I13" s="1131">
        <v>0</v>
      </c>
      <c r="J13" s="1131">
        <f>SUM(E13:I13)</f>
        <v>80000</v>
      </c>
      <c r="K13" s="369">
        <v>50</v>
      </c>
      <c r="L13" s="369">
        <v>15</v>
      </c>
      <c r="M13" s="369">
        <v>35</v>
      </c>
      <c r="N13" s="369">
        <f>SUM(K13:M13)</f>
        <v>100</v>
      </c>
      <c r="O13" s="181" t="s">
        <v>294</v>
      </c>
      <c r="P13" s="181" t="s">
        <v>682</v>
      </c>
      <c r="Q13" s="244">
        <v>21976</v>
      </c>
      <c r="R13" s="175" t="s">
        <v>686</v>
      </c>
      <c r="S13" s="943" t="s">
        <v>687</v>
      </c>
      <c r="T13" s="943">
        <v>15</v>
      </c>
      <c r="U13" s="943">
        <v>15.2</v>
      </c>
      <c r="V13" s="943" t="s">
        <v>684</v>
      </c>
      <c r="W13" s="235" t="s">
        <v>588</v>
      </c>
    </row>
    <row r="14" spans="1:23" s="488" customFormat="1" ht="145.5" customHeight="1">
      <c r="A14" s="154"/>
      <c r="B14" s="1115"/>
      <c r="C14" s="541">
        <v>3</v>
      </c>
      <c r="D14" s="1116" t="s">
        <v>2438</v>
      </c>
      <c r="E14" s="1118">
        <v>0</v>
      </c>
      <c r="F14" s="1133">
        <v>120000</v>
      </c>
      <c r="G14" s="1118">
        <v>0</v>
      </c>
      <c r="H14" s="1118">
        <v>0</v>
      </c>
      <c r="I14" s="1118">
        <v>0</v>
      </c>
      <c r="J14" s="1134">
        <f>SUM(E14:I14)</f>
        <v>120000</v>
      </c>
      <c r="K14" s="1061">
        <v>0</v>
      </c>
      <c r="L14" s="1061">
        <v>0</v>
      </c>
      <c r="M14" s="1061">
        <v>0</v>
      </c>
      <c r="N14" s="1061">
        <v>0</v>
      </c>
      <c r="O14" s="835" t="s">
        <v>3287</v>
      </c>
      <c r="P14" s="835" t="s">
        <v>3288</v>
      </c>
      <c r="Q14" s="329">
        <v>22068</v>
      </c>
      <c r="R14" s="299" t="s">
        <v>2439</v>
      </c>
      <c r="S14" s="445" t="s">
        <v>2440</v>
      </c>
      <c r="T14" s="427">
        <v>15</v>
      </c>
      <c r="U14" s="427">
        <v>15.2</v>
      </c>
      <c r="V14" s="427" t="s">
        <v>684</v>
      </c>
      <c r="W14" s="299" t="s">
        <v>2441</v>
      </c>
    </row>
    <row r="15" spans="1:23" s="488" customFormat="1" ht="238.5" customHeight="1">
      <c r="A15" s="970"/>
      <c r="B15" s="971"/>
      <c r="C15" s="626"/>
      <c r="D15" s="1117"/>
      <c r="E15" s="1135"/>
      <c r="F15" s="1136"/>
      <c r="G15" s="1135"/>
      <c r="H15" s="1135"/>
      <c r="I15" s="1135"/>
      <c r="J15" s="1137"/>
      <c r="K15" s="1065"/>
      <c r="L15" s="1065"/>
      <c r="M15" s="1065"/>
      <c r="N15" s="1065"/>
      <c r="O15" s="384" t="s">
        <v>3127</v>
      </c>
      <c r="P15" s="384" t="s">
        <v>3128</v>
      </c>
      <c r="Q15" s="268"/>
      <c r="R15" s="277"/>
      <c r="S15" s="973"/>
      <c r="T15" s="439"/>
      <c r="U15" s="439"/>
      <c r="V15" s="439"/>
      <c r="W15" s="277"/>
    </row>
    <row r="16" spans="1:23" s="488" customFormat="1" ht="139.5">
      <c r="A16" s="235"/>
      <c r="B16" s="513"/>
      <c r="C16" s="522">
        <v>4</v>
      </c>
      <c r="D16" s="126" t="s">
        <v>2442</v>
      </c>
      <c r="E16" s="1131">
        <v>0</v>
      </c>
      <c r="F16" s="1138">
        <v>100000</v>
      </c>
      <c r="G16" s="1131">
        <v>0</v>
      </c>
      <c r="H16" s="1131">
        <v>0</v>
      </c>
      <c r="I16" s="1131">
        <v>0</v>
      </c>
      <c r="J16" s="227">
        <f>SUM(E16:I16)</f>
        <v>100000</v>
      </c>
      <c r="K16" s="1131">
        <v>0</v>
      </c>
      <c r="L16" s="1131">
        <v>0</v>
      </c>
      <c r="M16" s="1131">
        <v>0</v>
      </c>
      <c r="N16" s="1131">
        <v>0</v>
      </c>
      <c r="O16" s="835" t="s">
        <v>3287</v>
      </c>
      <c r="P16" s="835" t="s">
        <v>3288</v>
      </c>
      <c r="Q16" s="207">
        <v>21855</v>
      </c>
      <c r="R16" s="189" t="s">
        <v>2443</v>
      </c>
      <c r="S16" s="218" t="s">
        <v>2444</v>
      </c>
      <c r="T16" s="210">
        <v>15</v>
      </c>
      <c r="U16" s="210">
        <v>15.2</v>
      </c>
      <c r="V16" s="210" t="s">
        <v>684</v>
      </c>
      <c r="W16" s="189" t="s">
        <v>2441</v>
      </c>
    </row>
    <row r="17" spans="1:23" s="487" customFormat="1" ht="147" customHeight="1">
      <c r="A17" s="235"/>
      <c r="B17" s="513"/>
      <c r="C17" s="522">
        <v>5</v>
      </c>
      <c r="D17" s="358" t="s">
        <v>2455</v>
      </c>
      <c r="E17" s="1131">
        <v>0</v>
      </c>
      <c r="F17" s="1138">
        <v>120000</v>
      </c>
      <c r="G17" s="1131">
        <v>0</v>
      </c>
      <c r="H17" s="1131">
        <v>0</v>
      </c>
      <c r="I17" s="1131">
        <v>0</v>
      </c>
      <c r="J17" s="227">
        <v>120000</v>
      </c>
      <c r="K17" s="239">
        <v>15</v>
      </c>
      <c r="L17" s="239">
        <v>8</v>
      </c>
      <c r="M17" s="1131">
        <v>0</v>
      </c>
      <c r="N17" s="239">
        <v>23</v>
      </c>
      <c r="O17" s="146" t="s">
        <v>294</v>
      </c>
      <c r="P17" s="835" t="s">
        <v>3288</v>
      </c>
      <c r="Q17" s="207">
        <v>22129</v>
      </c>
      <c r="R17" s="189" t="s">
        <v>2454</v>
      </c>
      <c r="S17" s="218" t="s">
        <v>2444</v>
      </c>
      <c r="T17" s="210">
        <v>15</v>
      </c>
      <c r="U17" s="210">
        <v>15.2</v>
      </c>
      <c r="V17" s="210" t="s">
        <v>684</v>
      </c>
      <c r="W17" s="189" t="s">
        <v>2441</v>
      </c>
    </row>
    <row r="18" spans="1:23" s="348" customFormat="1" ht="46.5">
      <c r="A18" s="1203" t="s">
        <v>413</v>
      </c>
      <c r="B18" s="514"/>
      <c r="C18" s="512" t="s">
        <v>84</v>
      </c>
      <c r="D18" s="143" t="s">
        <v>407</v>
      </c>
      <c r="E18" s="1139">
        <f t="shared" ref="E18:J18" si="3">SUM(E19,E20,E21,E22,E34,E35,E36,E37,E39,E40,E41,E42,E46,E47,E49,E50,E48,E51,E53,E52,E54,E55,E43,E59,E56,E57,E64,E77,E78,E44,E58,E73,E79,E38,E76,E98,E80,E84,E69,E85,E92,E95,E99,E91,E104,E96,E107,E108,E109,E110,E120,E121,E124,E127,E128,E129,E130,E94,E131,E132,E133,E134,E135,E136,E139,E140,E141,E93,E142,E143,E144,E145,E146,E147,E45,E149,E148,E97,E150,E151,E152,E153)</f>
        <v>1839300</v>
      </c>
      <c r="F18" s="1139">
        <f t="shared" si="3"/>
        <v>4360000</v>
      </c>
      <c r="G18" s="1139">
        <f t="shared" si="3"/>
        <v>0</v>
      </c>
      <c r="H18" s="1139">
        <f t="shared" si="3"/>
        <v>0</v>
      </c>
      <c r="I18" s="1139">
        <f t="shared" si="3"/>
        <v>0</v>
      </c>
      <c r="J18" s="1139">
        <f t="shared" si="3"/>
        <v>6199300</v>
      </c>
      <c r="K18" s="1060"/>
      <c r="L18" s="1060"/>
      <c r="M18" s="1060"/>
      <c r="N18" s="1060"/>
      <c r="O18" s="304"/>
      <c r="P18" s="304"/>
      <c r="Q18" s="310"/>
      <c r="R18" s="304"/>
      <c r="S18" s="417"/>
      <c r="T18" s="455"/>
      <c r="U18" s="455"/>
      <c r="V18" s="455"/>
      <c r="W18" s="424"/>
    </row>
    <row r="19" spans="1:23" s="487" customFormat="1" ht="139.5">
      <c r="A19" s="235"/>
      <c r="B19" s="513"/>
      <c r="C19" s="524">
        <v>1</v>
      </c>
      <c r="D19" s="359" t="s">
        <v>421</v>
      </c>
      <c r="E19" s="245">
        <v>7800</v>
      </c>
      <c r="F19" s="239" t="s">
        <v>150</v>
      </c>
      <c r="G19" s="239" t="s">
        <v>150</v>
      </c>
      <c r="H19" s="239" t="s">
        <v>150</v>
      </c>
      <c r="I19" s="239" t="s">
        <v>150</v>
      </c>
      <c r="J19" s="1131">
        <f>SUM(E19:I19)</f>
        <v>7800</v>
      </c>
      <c r="K19" s="239">
        <v>40</v>
      </c>
      <c r="L19" s="239">
        <v>10</v>
      </c>
      <c r="M19" s="239" t="s">
        <v>150</v>
      </c>
      <c r="N19" s="239">
        <f>SUM(K19:M19)</f>
        <v>50</v>
      </c>
      <c r="O19" s="146" t="s">
        <v>409</v>
      </c>
      <c r="P19" s="146" t="s">
        <v>410</v>
      </c>
      <c r="Q19" s="207">
        <v>21976</v>
      </c>
      <c r="R19" s="191" t="s">
        <v>350</v>
      </c>
      <c r="S19" s="210" t="s">
        <v>231</v>
      </c>
      <c r="T19" s="234">
        <v>15</v>
      </c>
      <c r="U19" s="234">
        <v>15.3</v>
      </c>
      <c r="V19" s="234" t="s">
        <v>413</v>
      </c>
      <c r="W19" s="218" t="s">
        <v>153</v>
      </c>
    </row>
    <row r="20" spans="1:23" s="488" customFormat="1" ht="139.5">
      <c r="A20" s="235"/>
      <c r="B20" s="513"/>
      <c r="C20" s="523">
        <v>2</v>
      </c>
      <c r="D20" s="358" t="s">
        <v>408</v>
      </c>
      <c r="E20" s="239" t="s">
        <v>150</v>
      </c>
      <c r="F20" s="1138">
        <v>5000</v>
      </c>
      <c r="G20" s="239" t="s">
        <v>150</v>
      </c>
      <c r="H20" s="239" t="s">
        <v>150</v>
      </c>
      <c r="I20" s="239" t="s">
        <v>150</v>
      </c>
      <c r="J20" s="1131">
        <f>SUM(E20:I20)</f>
        <v>5000</v>
      </c>
      <c r="K20" s="239">
        <v>25</v>
      </c>
      <c r="L20" s="239">
        <v>6</v>
      </c>
      <c r="M20" s="239" t="s">
        <v>150</v>
      </c>
      <c r="N20" s="239">
        <f>SUM(K20:M20)</f>
        <v>31</v>
      </c>
      <c r="O20" s="146" t="s">
        <v>409</v>
      </c>
      <c r="P20" s="146" t="s">
        <v>410</v>
      </c>
      <c r="Q20" s="207">
        <v>22068</v>
      </c>
      <c r="R20" s="191" t="s">
        <v>411</v>
      </c>
      <c r="S20" s="186" t="s">
        <v>412</v>
      </c>
      <c r="T20" s="234">
        <v>15</v>
      </c>
      <c r="U20" s="234">
        <v>15.3</v>
      </c>
      <c r="V20" s="234" t="s">
        <v>413</v>
      </c>
      <c r="W20" s="218" t="s">
        <v>153</v>
      </c>
    </row>
    <row r="21" spans="1:23" s="487" customFormat="1" ht="139.5">
      <c r="A21" s="235"/>
      <c r="B21" s="513"/>
      <c r="C21" s="523">
        <v>3</v>
      </c>
      <c r="D21" s="125" t="s">
        <v>414</v>
      </c>
      <c r="E21" s="239" t="s">
        <v>150</v>
      </c>
      <c r="F21" s="1138">
        <v>60000</v>
      </c>
      <c r="G21" s="239" t="s">
        <v>150</v>
      </c>
      <c r="H21" s="239" t="s">
        <v>150</v>
      </c>
      <c r="I21" s="239" t="s">
        <v>150</v>
      </c>
      <c r="J21" s="1131">
        <f>SUM(E21:I21)</f>
        <v>60000</v>
      </c>
      <c r="K21" s="239">
        <v>350</v>
      </c>
      <c r="L21" s="239" t="s">
        <v>150</v>
      </c>
      <c r="M21" s="239" t="s">
        <v>150</v>
      </c>
      <c r="N21" s="239">
        <f>SUM(K21:M21)</f>
        <v>350</v>
      </c>
      <c r="O21" s="146" t="s">
        <v>415</v>
      </c>
      <c r="P21" s="146" t="s">
        <v>416</v>
      </c>
      <c r="Q21" s="207">
        <v>22098</v>
      </c>
      <c r="R21" s="191" t="s">
        <v>399</v>
      </c>
      <c r="S21" s="210" t="s">
        <v>400</v>
      </c>
      <c r="T21" s="234">
        <v>15</v>
      </c>
      <c r="U21" s="234">
        <v>15.3</v>
      </c>
      <c r="V21" s="234" t="s">
        <v>413</v>
      </c>
      <c r="W21" s="218" t="s">
        <v>153</v>
      </c>
    </row>
    <row r="22" spans="1:23" s="487" customFormat="1">
      <c r="A22" s="288"/>
      <c r="B22" s="515"/>
      <c r="C22" s="969">
        <v>4</v>
      </c>
      <c r="D22" s="839" t="s">
        <v>418</v>
      </c>
      <c r="E22" s="1044">
        <f t="shared" ref="E22:J22" si="4">SUM(E23,E24,E25,E26,E27,E28,E29,E30,E31:E33)</f>
        <v>1337800</v>
      </c>
      <c r="F22" s="1044">
        <f t="shared" si="4"/>
        <v>0</v>
      </c>
      <c r="G22" s="1044">
        <f t="shared" si="4"/>
        <v>0</v>
      </c>
      <c r="H22" s="1044">
        <f t="shared" si="4"/>
        <v>0</v>
      </c>
      <c r="I22" s="1044">
        <f t="shared" si="4"/>
        <v>0</v>
      </c>
      <c r="J22" s="989">
        <f t="shared" si="4"/>
        <v>1337800</v>
      </c>
      <c r="K22" s="443"/>
      <c r="L22" s="443"/>
      <c r="M22" s="443"/>
      <c r="N22" s="443"/>
      <c r="O22" s="436"/>
      <c r="P22" s="436"/>
      <c r="Q22" s="429"/>
      <c r="R22" s="430"/>
      <c r="S22" s="453"/>
      <c r="T22" s="834"/>
      <c r="U22" s="834"/>
      <c r="V22" s="834"/>
      <c r="W22" s="193"/>
    </row>
    <row r="23" spans="1:23" s="498" customFormat="1" ht="135">
      <c r="A23" s="159"/>
      <c r="B23" s="1884"/>
      <c r="C23" s="619"/>
      <c r="D23" s="1693" t="s">
        <v>2823</v>
      </c>
      <c r="E23" s="1472">
        <v>68000</v>
      </c>
      <c r="F23" s="1656" t="s">
        <v>150</v>
      </c>
      <c r="G23" s="1656" t="s">
        <v>150</v>
      </c>
      <c r="H23" s="1656" t="s">
        <v>150</v>
      </c>
      <c r="I23" s="1656" t="s">
        <v>150</v>
      </c>
      <c r="J23" s="1289">
        <f>SUM(E23:I23)</f>
        <v>68000</v>
      </c>
      <c r="K23" s="1656">
        <v>460</v>
      </c>
      <c r="L23" s="1656" t="s">
        <v>150</v>
      </c>
      <c r="M23" s="1656" t="s">
        <v>150</v>
      </c>
      <c r="N23" s="1656">
        <f>SUM(K23:M23)</f>
        <v>460</v>
      </c>
      <c r="O23" s="788" t="s">
        <v>415</v>
      </c>
      <c r="P23" s="788" t="s">
        <v>416</v>
      </c>
      <c r="Q23" s="1563">
        <v>22037</v>
      </c>
      <c r="R23" s="1674" t="s">
        <v>399</v>
      </c>
      <c r="S23" s="781" t="s">
        <v>400</v>
      </c>
      <c r="T23" s="1657">
        <v>15</v>
      </c>
      <c r="U23" s="1657">
        <v>15.3</v>
      </c>
      <c r="V23" s="1657" t="s">
        <v>413</v>
      </c>
      <c r="W23" s="779" t="s">
        <v>153</v>
      </c>
    </row>
    <row r="24" spans="1:23" s="498" customFormat="1" ht="135">
      <c r="A24" s="163"/>
      <c r="B24" s="1885"/>
      <c r="C24" s="616"/>
      <c r="D24" s="1886" t="s">
        <v>2824</v>
      </c>
      <c r="E24" s="1270">
        <v>309300</v>
      </c>
      <c r="F24" s="1662" t="s">
        <v>150</v>
      </c>
      <c r="G24" s="1662" t="s">
        <v>150</v>
      </c>
      <c r="H24" s="1662" t="s">
        <v>150</v>
      </c>
      <c r="I24" s="1662" t="s">
        <v>150</v>
      </c>
      <c r="J24" s="1481">
        <v>309300</v>
      </c>
      <c r="K24" s="1887">
        <v>830</v>
      </c>
      <c r="L24" s="1887">
        <v>20</v>
      </c>
      <c r="M24" s="1662" t="s">
        <v>150</v>
      </c>
      <c r="N24" s="1887">
        <v>850</v>
      </c>
      <c r="O24" s="792" t="s">
        <v>415</v>
      </c>
      <c r="P24" s="792" t="s">
        <v>416</v>
      </c>
      <c r="Q24" s="1688">
        <v>22068</v>
      </c>
      <c r="R24" s="1469" t="s">
        <v>470</v>
      </c>
      <c r="S24" s="1696" t="s">
        <v>520</v>
      </c>
      <c r="T24" s="1482">
        <v>15</v>
      </c>
      <c r="U24" s="1482">
        <v>15.3</v>
      </c>
      <c r="V24" s="1482" t="s">
        <v>413</v>
      </c>
      <c r="W24" s="1888" t="s">
        <v>432</v>
      </c>
    </row>
    <row r="25" spans="1:23" s="669" customFormat="1" ht="135">
      <c r="A25" s="1365"/>
      <c r="B25" s="1495"/>
      <c r="C25" s="1496"/>
      <c r="D25" s="1704" t="s">
        <v>2836</v>
      </c>
      <c r="E25" s="1698">
        <v>237000</v>
      </c>
      <c r="F25" s="1666" t="s">
        <v>150</v>
      </c>
      <c r="G25" s="1666" t="s">
        <v>150</v>
      </c>
      <c r="H25" s="1666" t="s">
        <v>150</v>
      </c>
      <c r="I25" s="1666" t="s">
        <v>150</v>
      </c>
      <c r="J25" s="1652">
        <f>SUM(E25:I25)</f>
        <v>237000</v>
      </c>
      <c r="K25" s="1889">
        <v>770</v>
      </c>
      <c r="L25" s="1890" t="s">
        <v>150</v>
      </c>
      <c r="M25" s="1890" t="s">
        <v>150</v>
      </c>
      <c r="N25" s="1889">
        <v>770</v>
      </c>
      <c r="O25" s="1409" t="s">
        <v>415</v>
      </c>
      <c r="P25" s="1409" t="s">
        <v>416</v>
      </c>
      <c r="Q25" s="1708">
        <v>22037</v>
      </c>
      <c r="R25" s="1709" t="s">
        <v>1958</v>
      </c>
      <c r="S25" s="1709" t="s">
        <v>1959</v>
      </c>
      <c r="T25" s="1710">
        <v>12</v>
      </c>
      <c r="U25" s="1710">
        <v>12.2</v>
      </c>
      <c r="V25" s="1710" t="s">
        <v>825</v>
      </c>
      <c r="W25" s="1709" t="s">
        <v>3219</v>
      </c>
    </row>
    <row r="26" spans="1:23" s="498" customFormat="1" ht="135">
      <c r="A26" s="159"/>
      <c r="B26" s="1884"/>
      <c r="C26" s="619"/>
      <c r="D26" s="1689" t="s">
        <v>2826</v>
      </c>
      <c r="E26" s="1472">
        <v>73500</v>
      </c>
      <c r="F26" s="1656" t="s">
        <v>150</v>
      </c>
      <c r="G26" s="1656" t="s">
        <v>150</v>
      </c>
      <c r="H26" s="1656" t="s">
        <v>150</v>
      </c>
      <c r="I26" s="1656" t="s">
        <v>150</v>
      </c>
      <c r="J26" s="1289">
        <f>SUM(E26:I26)</f>
        <v>73500</v>
      </c>
      <c r="K26" s="1891">
        <v>275</v>
      </c>
      <c r="L26" s="1891">
        <v>37</v>
      </c>
      <c r="M26" s="1892" t="s">
        <v>150</v>
      </c>
      <c r="N26" s="1893">
        <v>312</v>
      </c>
      <c r="O26" s="1000" t="s">
        <v>961</v>
      </c>
      <c r="P26" s="1000" t="s">
        <v>416</v>
      </c>
      <c r="Q26" s="1894" t="s">
        <v>965</v>
      </c>
      <c r="R26" s="780" t="s">
        <v>957</v>
      </c>
      <c r="S26" s="779" t="s">
        <v>958</v>
      </c>
      <c r="T26" s="920" t="s">
        <v>959</v>
      </c>
      <c r="U26" s="920" t="s">
        <v>960</v>
      </c>
      <c r="V26" s="920" t="s">
        <v>413</v>
      </c>
      <c r="W26" s="1895" t="s">
        <v>893</v>
      </c>
    </row>
    <row r="27" spans="1:23" s="498" customFormat="1" ht="135">
      <c r="A27" s="159"/>
      <c r="B27" s="1884"/>
      <c r="C27" s="619"/>
      <c r="D27" s="1693" t="s">
        <v>2832</v>
      </c>
      <c r="E27" s="1472">
        <v>120000</v>
      </c>
      <c r="F27" s="1656" t="s">
        <v>150</v>
      </c>
      <c r="G27" s="1656" t="s">
        <v>150</v>
      </c>
      <c r="H27" s="1656" t="s">
        <v>150</v>
      </c>
      <c r="I27" s="1656" t="s">
        <v>150</v>
      </c>
      <c r="J27" s="1289">
        <f>SUM(E27:I27)</f>
        <v>120000</v>
      </c>
      <c r="K27" s="1656">
        <v>190</v>
      </c>
      <c r="L27" s="1656">
        <v>10</v>
      </c>
      <c r="M27" s="1892" t="s">
        <v>150</v>
      </c>
      <c r="N27" s="1656">
        <v>200</v>
      </c>
      <c r="O27" s="788" t="s">
        <v>415</v>
      </c>
      <c r="P27" s="788" t="s">
        <v>416</v>
      </c>
      <c r="Q27" s="1563">
        <v>22037</v>
      </c>
      <c r="R27" s="780" t="s">
        <v>1106</v>
      </c>
      <c r="S27" s="779" t="s">
        <v>1107</v>
      </c>
      <c r="T27" s="781">
        <v>15</v>
      </c>
      <c r="U27" s="781">
        <v>15.3</v>
      </c>
      <c r="V27" s="781" t="s">
        <v>413</v>
      </c>
      <c r="W27" s="1658" t="s">
        <v>1024</v>
      </c>
    </row>
    <row r="28" spans="1:23" s="498" customFormat="1" ht="135">
      <c r="A28" s="159"/>
      <c r="B28" s="1884"/>
      <c r="C28" s="619"/>
      <c r="D28" s="1739" t="s">
        <v>2835</v>
      </c>
      <c r="E28" s="1714">
        <v>9600</v>
      </c>
      <c r="F28" s="1656" t="s">
        <v>150</v>
      </c>
      <c r="G28" s="1656" t="s">
        <v>150</v>
      </c>
      <c r="H28" s="1656" t="s">
        <v>150</v>
      </c>
      <c r="I28" s="1656" t="s">
        <v>150</v>
      </c>
      <c r="J28" s="1537">
        <f>SUM(E28:I28)</f>
        <v>9600</v>
      </c>
      <c r="K28" s="1656">
        <v>32</v>
      </c>
      <c r="L28" s="1656">
        <v>3</v>
      </c>
      <c r="M28" s="1892" t="s">
        <v>150</v>
      </c>
      <c r="N28" s="1656">
        <v>35</v>
      </c>
      <c r="O28" s="788" t="s">
        <v>415</v>
      </c>
      <c r="P28" s="788" t="s">
        <v>416</v>
      </c>
      <c r="Q28" s="1563">
        <v>22068</v>
      </c>
      <c r="R28" s="780" t="s">
        <v>1686</v>
      </c>
      <c r="S28" s="780" t="s">
        <v>1687</v>
      </c>
      <c r="T28" s="781">
        <v>15</v>
      </c>
      <c r="U28" s="781">
        <v>15.3</v>
      </c>
      <c r="V28" s="781" t="s">
        <v>413</v>
      </c>
      <c r="W28" s="780" t="s">
        <v>3050</v>
      </c>
    </row>
    <row r="29" spans="1:23" s="498" customFormat="1" ht="135">
      <c r="A29" s="163"/>
      <c r="B29" s="1885"/>
      <c r="C29" s="633"/>
      <c r="D29" s="1717" t="s">
        <v>2827</v>
      </c>
      <c r="E29" s="1760">
        <v>155400</v>
      </c>
      <c r="F29" s="1662" t="s">
        <v>150</v>
      </c>
      <c r="G29" s="1662" t="s">
        <v>150</v>
      </c>
      <c r="H29" s="1662" t="s">
        <v>150</v>
      </c>
      <c r="I29" s="1662" t="s">
        <v>150</v>
      </c>
      <c r="J29" s="1327">
        <v>155400</v>
      </c>
      <c r="K29" s="1458">
        <v>230</v>
      </c>
      <c r="L29" s="1458">
        <v>20</v>
      </c>
      <c r="M29" s="1887" t="s">
        <v>150</v>
      </c>
      <c r="N29" s="1458">
        <v>250</v>
      </c>
      <c r="O29" s="797" t="s">
        <v>294</v>
      </c>
      <c r="P29" s="797" t="s">
        <v>416</v>
      </c>
      <c r="Q29" s="802">
        <v>22037</v>
      </c>
      <c r="R29" s="801" t="s">
        <v>1477</v>
      </c>
      <c r="S29" s="801" t="s">
        <v>1478</v>
      </c>
      <c r="T29" s="1757">
        <v>15</v>
      </c>
      <c r="U29" s="1757">
        <v>15.3</v>
      </c>
      <c r="V29" s="1757" t="s">
        <v>413</v>
      </c>
      <c r="W29" s="801" t="s">
        <v>1373</v>
      </c>
    </row>
    <row r="30" spans="1:23" s="498" customFormat="1" ht="135">
      <c r="A30" s="1081"/>
      <c r="B30" s="1896"/>
      <c r="C30" s="1833"/>
      <c r="D30" s="1897" t="s">
        <v>2837</v>
      </c>
      <c r="E30" s="1498">
        <v>80000</v>
      </c>
      <c r="F30" s="1666" t="s">
        <v>150</v>
      </c>
      <c r="G30" s="1666" t="s">
        <v>150</v>
      </c>
      <c r="H30" s="1666" t="s">
        <v>150</v>
      </c>
      <c r="I30" s="1666" t="s">
        <v>150</v>
      </c>
      <c r="J30" s="1707">
        <v>80000</v>
      </c>
      <c r="K30" s="1890">
        <v>230</v>
      </c>
      <c r="L30" s="1890">
        <v>20</v>
      </c>
      <c r="M30" s="1890" t="s">
        <v>150</v>
      </c>
      <c r="N30" s="1890">
        <v>250</v>
      </c>
      <c r="O30" s="1409" t="s">
        <v>294</v>
      </c>
      <c r="P30" s="1409" t="s">
        <v>2928</v>
      </c>
      <c r="Q30" s="1868" t="s">
        <v>1260</v>
      </c>
      <c r="R30" s="1670" t="s">
        <v>1729</v>
      </c>
      <c r="S30" s="1868" t="s">
        <v>1730</v>
      </c>
      <c r="T30" s="1868">
        <v>15</v>
      </c>
      <c r="U30" s="1868">
        <v>15.3</v>
      </c>
      <c r="V30" s="1868" t="s">
        <v>413</v>
      </c>
      <c r="W30" s="1898" t="s">
        <v>1725</v>
      </c>
    </row>
    <row r="31" spans="1:23" s="498" customFormat="1" ht="135">
      <c r="A31" s="159"/>
      <c r="B31" s="1884"/>
      <c r="C31" s="619"/>
      <c r="D31" s="1739" t="s">
        <v>2829</v>
      </c>
      <c r="E31" s="1714">
        <v>120000</v>
      </c>
      <c r="F31" s="1656" t="s">
        <v>150</v>
      </c>
      <c r="G31" s="1656" t="s">
        <v>150</v>
      </c>
      <c r="H31" s="1656" t="s">
        <v>150</v>
      </c>
      <c r="I31" s="1656" t="s">
        <v>150</v>
      </c>
      <c r="J31" s="1473">
        <v>120000</v>
      </c>
      <c r="K31" s="1656">
        <v>220</v>
      </c>
      <c r="L31" s="1656">
        <v>10</v>
      </c>
      <c r="M31" s="1656" t="s">
        <v>150</v>
      </c>
      <c r="N31" s="1656">
        <v>230</v>
      </c>
      <c r="O31" s="788" t="s">
        <v>294</v>
      </c>
      <c r="P31" s="788" t="s">
        <v>2928</v>
      </c>
      <c r="Q31" s="781" t="s">
        <v>2106</v>
      </c>
      <c r="R31" s="780" t="s">
        <v>2109</v>
      </c>
      <c r="S31" s="1894" t="s">
        <v>2110</v>
      </c>
      <c r="T31" s="781">
        <v>15</v>
      </c>
      <c r="U31" s="781">
        <v>15.3</v>
      </c>
      <c r="V31" s="781" t="s">
        <v>413</v>
      </c>
      <c r="W31" s="1895" t="s">
        <v>2066</v>
      </c>
    </row>
    <row r="32" spans="1:23" s="498" customFormat="1" ht="112.5">
      <c r="A32" s="159"/>
      <c r="B32" s="1884"/>
      <c r="C32" s="619"/>
      <c r="D32" s="1693" t="s">
        <v>2828</v>
      </c>
      <c r="E32" s="1714">
        <v>85000</v>
      </c>
      <c r="F32" s="1899">
        <v>0</v>
      </c>
      <c r="G32" s="1827">
        <v>0</v>
      </c>
      <c r="H32" s="1827">
        <v>0</v>
      </c>
      <c r="I32" s="1827">
        <v>0</v>
      </c>
      <c r="J32" s="1473">
        <v>85000</v>
      </c>
      <c r="K32" s="1537">
        <v>60</v>
      </c>
      <c r="L32" s="1537">
        <v>10</v>
      </c>
      <c r="M32" s="1656" t="s">
        <v>150</v>
      </c>
      <c r="N32" s="1537">
        <v>70</v>
      </c>
      <c r="O32" s="788" t="s">
        <v>294</v>
      </c>
      <c r="P32" s="788" t="s">
        <v>1252</v>
      </c>
      <c r="Q32" s="920" t="s">
        <v>1263</v>
      </c>
      <c r="R32" s="788" t="s">
        <v>1264</v>
      </c>
      <c r="S32" s="1895" t="s">
        <v>1265</v>
      </c>
      <c r="T32" s="1674">
        <v>15</v>
      </c>
      <c r="U32" s="1674">
        <v>15.3</v>
      </c>
      <c r="V32" s="1674" t="s">
        <v>413</v>
      </c>
      <c r="W32" s="1895" t="s">
        <v>2986</v>
      </c>
    </row>
    <row r="33" spans="1:23" s="498" customFormat="1" ht="135">
      <c r="A33" s="163"/>
      <c r="B33" s="1885"/>
      <c r="C33" s="633"/>
      <c r="D33" s="1900" t="s">
        <v>2830</v>
      </c>
      <c r="E33" s="1794">
        <v>80000</v>
      </c>
      <c r="F33" s="1662" t="s">
        <v>150</v>
      </c>
      <c r="G33" s="1662" t="s">
        <v>150</v>
      </c>
      <c r="H33" s="1662" t="s">
        <v>150</v>
      </c>
      <c r="I33" s="1662" t="s">
        <v>150</v>
      </c>
      <c r="J33" s="1542">
        <f>SUM(E33:I33)</f>
        <v>80000</v>
      </c>
      <c r="K33" s="1726">
        <v>180</v>
      </c>
      <c r="L33" s="1726">
        <v>20</v>
      </c>
      <c r="M33" s="1901" t="s">
        <v>150</v>
      </c>
      <c r="N33" s="1542">
        <f>SUM(K33:M33)</f>
        <v>200</v>
      </c>
      <c r="O33" s="792" t="s">
        <v>294</v>
      </c>
      <c r="P33" s="792" t="s">
        <v>2928</v>
      </c>
      <c r="Q33" s="1663" t="s">
        <v>794</v>
      </c>
      <c r="R33" s="791" t="s">
        <v>795</v>
      </c>
      <c r="S33" s="791" t="s">
        <v>796</v>
      </c>
      <c r="T33" s="791">
        <v>15</v>
      </c>
      <c r="U33" s="791">
        <v>15.3</v>
      </c>
      <c r="V33" s="791" t="s">
        <v>413</v>
      </c>
      <c r="W33" s="801" t="s">
        <v>774</v>
      </c>
    </row>
    <row r="34" spans="1:23" s="488" customFormat="1" ht="116.25">
      <c r="A34" s="235"/>
      <c r="B34" s="513"/>
      <c r="C34" s="524">
        <v>5</v>
      </c>
      <c r="D34" s="496" t="s">
        <v>2660</v>
      </c>
      <c r="E34" s="270">
        <v>80000</v>
      </c>
      <c r="F34" s="338">
        <v>0</v>
      </c>
      <c r="G34" s="338">
        <v>0</v>
      </c>
      <c r="H34" s="338">
        <v>0</v>
      </c>
      <c r="I34" s="338">
        <v>0</v>
      </c>
      <c r="J34" s="227">
        <v>80000</v>
      </c>
      <c r="K34" s="239">
        <v>150</v>
      </c>
      <c r="L34" s="239">
        <v>14</v>
      </c>
      <c r="M34" s="239">
        <v>10</v>
      </c>
      <c r="N34" s="239">
        <v>174</v>
      </c>
      <c r="O34" s="174" t="s">
        <v>2661</v>
      </c>
      <c r="P34" s="174" t="s">
        <v>2662</v>
      </c>
      <c r="Q34" s="207">
        <v>22037</v>
      </c>
      <c r="R34" s="146" t="s">
        <v>2663</v>
      </c>
      <c r="S34" s="210" t="s">
        <v>2664</v>
      </c>
      <c r="T34" s="210">
        <v>15</v>
      </c>
      <c r="U34" s="210">
        <v>15.3</v>
      </c>
      <c r="V34" s="210" t="s">
        <v>413</v>
      </c>
      <c r="W34" s="290" t="s">
        <v>2500</v>
      </c>
    </row>
    <row r="35" spans="1:23" s="488" customFormat="1" ht="139.5">
      <c r="A35" s="235"/>
      <c r="B35" s="513"/>
      <c r="C35" s="523">
        <v>6</v>
      </c>
      <c r="D35" s="358" t="s">
        <v>1102</v>
      </c>
      <c r="E35" s="338">
        <v>0</v>
      </c>
      <c r="F35" s="1138">
        <v>50000</v>
      </c>
      <c r="G35" s="338">
        <v>0</v>
      </c>
      <c r="H35" s="338">
        <v>0</v>
      </c>
      <c r="I35" s="338">
        <v>0</v>
      </c>
      <c r="J35" s="1131">
        <f>SUM(E35:I35)</f>
        <v>50000</v>
      </c>
      <c r="K35" s="239">
        <v>30</v>
      </c>
      <c r="L35" s="239">
        <v>5</v>
      </c>
      <c r="M35" s="338">
        <v>0</v>
      </c>
      <c r="N35" s="239">
        <v>35</v>
      </c>
      <c r="O35" s="284" t="s">
        <v>1101</v>
      </c>
      <c r="P35" s="284" t="s">
        <v>416</v>
      </c>
      <c r="Q35" s="207">
        <v>21916</v>
      </c>
      <c r="R35" s="189" t="s">
        <v>1103</v>
      </c>
      <c r="S35" s="218" t="s">
        <v>1104</v>
      </c>
      <c r="T35" s="210">
        <v>15</v>
      </c>
      <c r="U35" s="210">
        <v>15.3</v>
      </c>
      <c r="V35" s="210" t="s">
        <v>413</v>
      </c>
      <c r="W35" s="150" t="s">
        <v>1024</v>
      </c>
    </row>
    <row r="36" spans="1:23" s="421" customFormat="1" ht="139.5">
      <c r="A36" s="235"/>
      <c r="B36" s="513"/>
      <c r="C36" s="524">
        <v>7</v>
      </c>
      <c r="D36" s="291" t="s">
        <v>1682</v>
      </c>
      <c r="E36" s="338">
        <v>0</v>
      </c>
      <c r="F36" s="1140">
        <v>100000</v>
      </c>
      <c r="G36" s="338">
        <v>0</v>
      </c>
      <c r="H36" s="338">
        <v>0</v>
      </c>
      <c r="I36" s="338">
        <v>0</v>
      </c>
      <c r="J36" s="227">
        <f>SUM(E36:I36)</f>
        <v>100000</v>
      </c>
      <c r="K36" s="239">
        <v>100</v>
      </c>
      <c r="L36" s="239">
        <v>10</v>
      </c>
      <c r="M36" s="338">
        <v>0</v>
      </c>
      <c r="N36" s="239">
        <v>110</v>
      </c>
      <c r="O36" s="284" t="s">
        <v>1101</v>
      </c>
      <c r="P36" s="284" t="s">
        <v>416</v>
      </c>
      <c r="Q36" s="207">
        <v>22068</v>
      </c>
      <c r="R36" s="189" t="s">
        <v>1662</v>
      </c>
      <c r="S36" s="189" t="s">
        <v>1663</v>
      </c>
      <c r="T36" s="210">
        <v>15</v>
      </c>
      <c r="U36" s="210">
        <v>15.1</v>
      </c>
      <c r="V36" s="210" t="s">
        <v>529</v>
      </c>
      <c r="W36" s="189" t="s">
        <v>3050</v>
      </c>
    </row>
    <row r="37" spans="1:23" s="488" customFormat="1" ht="139.5">
      <c r="A37" s="235"/>
      <c r="B37" s="513"/>
      <c r="C37" s="523">
        <v>8</v>
      </c>
      <c r="D37" s="865" t="s">
        <v>777</v>
      </c>
      <c r="E37" s="338">
        <v>0</v>
      </c>
      <c r="F37" s="1138">
        <v>120000</v>
      </c>
      <c r="G37" s="338">
        <v>0</v>
      </c>
      <c r="H37" s="338">
        <v>0</v>
      </c>
      <c r="I37" s="338">
        <v>0</v>
      </c>
      <c r="J37" s="227">
        <f>SUM(E37:I37)</f>
        <v>120000</v>
      </c>
      <c r="K37" s="866">
        <v>55</v>
      </c>
      <c r="L37" s="866">
        <v>5</v>
      </c>
      <c r="M37" s="226">
        <v>0</v>
      </c>
      <c r="N37" s="227">
        <f>SUM(K37:M37)</f>
        <v>60</v>
      </c>
      <c r="O37" s="217" t="s">
        <v>294</v>
      </c>
      <c r="P37" s="217" t="s">
        <v>793</v>
      </c>
      <c r="Q37" s="220" t="s">
        <v>778</v>
      </c>
      <c r="R37" s="210" t="s">
        <v>779</v>
      </c>
      <c r="S37" s="210" t="s">
        <v>780</v>
      </c>
      <c r="T37" s="210">
        <v>15</v>
      </c>
      <c r="U37" s="210">
        <v>15.3</v>
      </c>
      <c r="V37" s="210" t="s">
        <v>413</v>
      </c>
      <c r="W37" s="189" t="s">
        <v>774</v>
      </c>
    </row>
    <row r="38" spans="1:23" s="488" customFormat="1" ht="139.5">
      <c r="A38" s="235"/>
      <c r="B38" s="513"/>
      <c r="C38" s="524">
        <v>9</v>
      </c>
      <c r="D38" s="496" t="s">
        <v>2778</v>
      </c>
      <c r="E38" s="270">
        <v>50000</v>
      </c>
      <c r="F38" s="1160" t="s">
        <v>307</v>
      </c>
      <c r="G38" s="365" t="s">
        <v>307</v>
      </c>
      <c r="H38" s="365" t="s">
        <v>307</v>
      </c>
      <c r="I38" s="365" t="s">
        <v>307</v>
      </c>
      <c r="J38" s="227">
        <f>SUM(E38:I38)</f>
        <v>50000</v>
      </c>
      <c r="K38" s="365">
        <v>45</v>
      </c>
      <c r="L38" s="365">
        <v>5</v>
      </c>
      <c r="M38" s="365" t="s">
        <v>307</v>
      </c>
      <c r="N38" s="365">
        <v>50</v>
      </c>
      <c r="O38" s="146" t="s">
        <v>294</v>
      </c>
      <c r="P38" s="146" t="s">
        <v>416</v>
      </c>
      <c r="Q38" s="246">
        <v>22068</v>
      </c>
      <c r="R38" s="146" t="s">
        <v>1593</v>
      </c>
      <c r="S38" s="191" t="s">
        <v>1594</v>
      </c>
      <c r="T38" s="191">
        <v>15</v>
      </c>
      <c r="U38" s="210">
        <v>15.3</v>
      </c>
      <c r="V38" s="210" t="s">
        <v>413</v>
      </c>
      <c r="W38" s="218" t="s">
        <v>1544</v>
      </c>
    </row>
    <row r="39" spans="1:23" s="488" customFormat="1" ht="139.5">
      <c r="A39" s="235"/>
      <c r="B39" s="513"/>
      <c r="C39" s="525">
        <v>10</v>
      </c>
      <c r="D39" s="118" t="s">
        <v>531</v>
      </c>
      <c r="E39" s="245">
        <v>18600</v>
      </c>
      <c r="F39" s="338">
        <v>0</v>
      </c>
      <c r="G39" s="338">
        <v>0</v>
      </c>
      <c r="H39" s="338">
        <v>0</v>
      </c>
      <c r="I39" s="338">
        <v>0</v>
      </c>
      <c r="J39" s="1036">
        <v>18600</v>
      </c>
      <c r="K39" s="151">
        <v>312</v>
      </c>
      <c r="L39" s="151" t="s">
        <v>150</v>
      </c>
      <c r="M39" s="338">
        <v>0</v>
      </c>
      <c r="N39" s="151">
        <v>312</v>
      </c>
      <c r="O39" s="284" t="s">
        <v>1101</v>
      </c>
      <c r="P39" s="284" t="s">
        <v>416</v>
      </c>
      <c r="Q39" s="233">
        <v>21947</v>
      </c>
      <c r="R39" s="152" t="s">
        <v>532</v>
      </c>
      <c r="S39" s="150" t="s">
        <v>533</v>
      </c>
      <c r="T39" s="231">
        <v>15</v>
      </c>
      <c r="U39" s="231">
        <v>15.3</v>
      </c>
      <c r="V39" s="231" t="s">
        <v>413</v>
      </c>
      <c r="W39" s="168" t="s">
        <v>432</v>
      </c>
    </row>
    <row r="40" spans="1:23" s="488" customFormat="1" ht="139.5">
      <c r="A40" s="235"/>
      <c r="B40" s="513"/>
      <c r="C40" s="525">
        <v>11</v>
      </c>
      <c r="D40" s="120" t="s">
        <v>534</v>
      </c>
      <c r="E40" s="245">
        <v>32400</v>
      </c>
      <c r="F40" s="338">
        <v>0</v>
      </c>
      <c r="G40" s="338">
        <v>0</v>
      </c>
      <c r="H40" s="338">
        <v>0</v>
      </c>
      <c r="I40" s="338">
        <v>0</v>
      </c>
      <c r="J40" s="1036">
        <v>32400</v>
      </c>
      <c r="K40" s="151">
        <v>8</v>
      </c>
      <c r="L40" s="151">
        <v>5</v>
      </c>
      <c r="M40" s="151" t="s">
        <v>150</v>
      </c>
      <c r="N40" s="151">
        <v>13</v>
      </c>
      <c r="O40" s="284" t="s">
        <v>1101</v>
      </c>
      <c r="P40" s="284" t="s">
        <v>416</v>
      </c>
      <c r="Q40" s="233">
        <v>22007</v>
      </c>
      <c r="R40" s="152" t="s">
        <v>430</v>
      </c>
      <c r="S40" s="150" t="s">
        <v>431</v>
      </c>
      <c r="T40" s="231">
        <v>15</v>
      </c>
      <c r="U40" s="231">
        <v>15.3</v>
      </c>
      <c r="V40" s="231" t="s">
        <v>413</v>
      </c>
      <c r="W40" s="168" t="s">
        <v>432</v>
      </c>
    </row>
    <row r="41" spans="1:23" s="488" customFormat="1" ht="139.5">
      <c r="A41" s="235"/>
      <c r="B41" s="513"/>
      <c r="C41" s="521">
        <v>12</v>
      </c>
      <c r="D41" s="257" t="s">
        <v>688</v>
      </c>
      <c r="E41" s="338">
        <v>0</v>
      </c>
      <c r="F41" s="1132">
        <v>15000</v>
      </c>
      <c r="G41" s="338">
        <v>0</v>
      </c>
      <c r="H41" s="338">
        <v>0</v>
      </c>
      <c r="I41" s="338">
        <v>0</v>
      </c>
      <c r="J41" s="1131">
        <v>15000</v>
      </c>
      <c r="K41" s="369">
        <v>250</v>
      </c>
      <c r="L41" s="338">
        <v>0</v>
      </c>
      <c r="M41" s="338">
        <v>0</v>
      </c>
      <c r="N41" s="369">
        <v>250</v>
      </c>
      <c r="O41" s="284" t="s">
        <v>1101</v>
      </c>
      <c r="P41" s="284" t="s">
        <v>416</v>
      </c>
      <c r="Q41" s="236">
        <v>22129</v>
      </c>
      <c r="R41" s="175" t="s">
        <v>689</v>
      </c>
      <c r="S41" s="943" t="s">
        <v>690</v>
      </c>
      <c r="T41" s="943">
        <v>15</v>
      </c>
      <c r="U41" s="943">
        <v>15.3</v>
      </c>
      <c r="V41" s="943" t="s">
        <v>413</v>
      </c>
      <c r="W41" s="235" t="s">
        <v>588</v>
      </c>
    </row>
    <row r="42" spans="1:23" s="488" customFormat="1" ht="139.5">
      <c r="A42" s="235"/>
      <c r="B42" s="513"/>
      <c r="C42" s="521">
        <v>13</v>
      </c>
      <c r="D42" s="257" t="s">
        <v>691</v>
      </c>
      <c r="E42" s="338">
        <v>0</v>
      </c>
      <c r="F42" s="1132">
        <v>15000</v>
      </c>
      <c r="G42" s="338">
        <v>0</v>
      </c>
      <c r="H42" s="338">
        <v>0</v>
      </c>
      <c r="I42" s="338">
        <v>0</v>
      </c>
      <c r="J42" s="1131">
        <v>15000</v>
      </c>
      <c r="K42" s="369">
        <v>250</v>
      </c>
      <c r="L42" s="369">
        <v>30</v>
      </c>
      <c r="M42" s="338">
        <v>0</v>
      </c>
      <c r="N42" s="369">
        <v>280</v>
      </c>
      <c r="O42" s="284" t="s">
        <v>1101</v>
      </c>
      <c r="P42" s="284" t="s">
        <v>416</v>
      </c>
      <c r="Q42" s="236">
        <v>21885</v>
      </c>
      <c r="R42" s="175" t="s">
        <v>692</v>
      </c>
      <c r="S42" s="943" t="s">
        <v>693</v>
      </c>
      <c r="T42" s="943">
        <v>15</v>
      </c>
      <c r="U42" s="943">
        <v>15.3</v>
      </c>
      <c r="V42" s="943" t="s">
        <v>413</v>
      </c>
      <c r="W42" s="154" t="s">
        <v>588</v>
      </c>
    </row>
    <row r="43" spans="1:23" s="488" customFormat="1" ht="139.5">
      <c r="A43" s="235"/>
      <c r="B43" s="513"/>
      <c r="C43" s="523">
        <v>14</v>
      </c>
      <c r="D43" s="358" t="s">
        <v>1115</v>
      </c>
      <c r="E43" s="338">
        <v>0</v>
      </c>
      <c r="F43" s="1138">
        <v>30000</v>
      </c>
      <c r="G43" s="338">
        <v>0</v>
      </c>
      <c r="H43" s="338">
        <v>0</v>
      </c>
      <c r="I43" s="338">
        <v>0</v>
      </c>
      <c r="J43" s="1131">
        <f>SUM(E43:I43)</f>
        <v>30000</v>
      </c>
      <c r="K43" s="239">
        <v>180</v>
      </c>
      <c r="L43" s="239">
        <v>20</v>
      </c>
      <c r="M43" s="338">
        <v>0</v>
      </c>
      <c r="N43" s="239">
        <v>200</v>
      </c>
      <c r="O43" s="284" t="s">
        <v>1101</v>
      </c>
      <c r="P43" s="284" t="s">
        <v>416</v>
      </c>
      <c r="Q43" s="207">
        <v>21885</v>
      </c>
      <c r="R43" s="189" t="s">
        <v>1084</v>
      </c>
      <c r="S43" s="218" t="s">
        <v>1085</v>
      </c>
      <c r="T43" s="210">
        <v>15</v>
      </c>
      <c r="U43" s="210">
        <v>15.3</v>
      </c>
      <c r="V43" s="210" t="s">
        <v>413</v>
      </c>
      <c r="W43" s="150" t="s">
        <v>1024</v>
      </c>
    </row>
    <row r="44" spans="1:23" s="488" customFormat="1" ht="139.5">
      <c r="A44" s="235"/>
      <c r="B44" s="513"/>
      <c r="C44" s="532">
        <v>15</v>
      </c>
      <c r="D44" s="493" t="s">
        <v>1280</v>
      </c>
      <c r="E44" s="1133">
        <v>0</v>
      </c>
      <c r="F44" s="1133">
        <v>0</v>
      </c>
      <c r="G44" s="1158">
        <v>0</v>
      </c>
      <c r="H44" s="1158">
        <v>0</v>
      </c>
      <c r="I44" s="1158">
        <v>0</v>
      </c>
      <c r="J44" s="1157">
        <v>0</v>
      </c>
      <c r="K44" s="1046">
        <v>10</v>
      </c>
      <c r="L44" s="1046">
        <v>14</v>
      </c>
      <c r="M44" s="1046">
        <v>10</v>
      </c>
      <c r="N44" s="1036">
        <v>34</v>
      </c>
      <c r="O44" s="149" t="s">
        <v>294</v>
      </c>
      <c r="P44" s="149" t="s">
        <v>416</v>
      </c>
      <c r="Q44" s="494">
        <v>21976</v>
      </c>
      <c r="R44" s="495" t="s">
        <v>1281</v>
      </c>
      <c r="S44" s="152" t="s">
        <v>1282</v>
      </c>
      <c r="T44" s="152">
        <v>15</v>
      </c>
      <c r="U44" s="152">
        <v>15.3</v>
      </c>
      <c r="V44" s="152" t="s">
        <v>413</v>
      </c>
      <c r="W44" s="168" t="s">
        <v>2986</v>
      </c>
    </row>
    <row r="45" spans="1:23" s="421" customFormat="1" ht="139.5">
      <c r="A45" s="235"/>
      <c r="B45" s="513"/>
      <c r="C45" s="526">
        <v>16</v>
      </c>
      <c r="D45" s="144" t="s">
        <v>1978</v>
      </c>
      <c r="E45" s="1036">
        <v>0</v>
      </c>
      <c r="F45" s="293">
        <v>30000</v>
      </c>
      <c r="G45" s="1036">
        <v>0</v>
      </c>
      <c r="H45" s="1036">
        <v>0</v>
      </c>
      <c r="I45" s="1036">
        <v>0</v>
      </c>
      <c r="J45" s="873">
        <f>SUM(E45:I45)</f>
        <v>30000</v>
      </c>
      <c r="K45" s="449">
        <v>70</v>
      </c>
      <c r="L45" s="449">
        <v>3</v>
      </c>
      <c r="M45" s="449">
        <v>7</v>
      </c>
      <c r="N45" s="449">
        <f>SUM(K45:M45)</f>
        <v>80</v>
      </c>
      <c r="O45" s="146" t="s">
        <v>415</v>
      </c>
      <c r="P45" s="146" t="s">
        <v>416</v>
      </c>
      <c r="Q45" s="244">
        <v>21885</v>
      </c>
      <c r="R45" s="175" t="s">
        <v>1979</v>
      </c>
      <c r="S45" s="175" t="s">
        <v>1980</v>
      </c>
      <c r="T45" s="210">
        <v>15</v>
      </c>
      <c r="U45" s="210">
        <v>15.3</v>
      </c>
      <c r="V45" s="210" t="s">
        <v>413</v>
      </c>
      <c r="W45" s="175" t="s">
        <v>3222</v>
      </c>
    </row>
    <row r="46" spans="1:23" s="488" customFormat="1" ht="139.5">
      <c r="A46" s="235"/>
      <c r="B46" s="513"/>
      <c r="C46" s="526">
        <v>17</v>
      </c>
      <c r="D46" s="527" t="s">
        <v>694</v>
      </c>
      <c r="E46" s="243">
        <v>211200</v>
      </c>
      <c r="F46" s="338">
        <v>0</v>
      </c>
      <c r="G46" s="338">
        <v>0</v>
      </c>
      <c r="H46" s="338">
        <v>0</v>
      </c>
      <c r="I46" s="338">
        <v>0</v>
      </c>
      <c r="J46" s="1131">
        <v>211200</v>
      </c>
      <c r="K46" s="369">
        <v>480</v>
      </c>
      <c r="L46" s="369">
        <v>80</v>
      </c>
      <c r="M46" s="369">
        <v>350</v>
      </c>
      <c r="N46" s="369">
        <v>910</v>
      </c>
      <c r="O46" s="284" t="s">
        <v>1101</v>
      </c>
      <c r="P46" s="284" t="s">
        <v>416</v>
      </c>
      <c r="Q46" s="236">
        <v>22068</v>
      </c>
      <c r="R46" s="175" t="s">
        <v>667</v>
      </c>
      <c r="S46" s="943" t="s">
        <v>668</v>
      </c>
      <c r="T46" s="943">
        <v>15</v>
      </c>
      <c r="U46" s="943">
        <v>15.3</v>
      </c>
      <c r="V46" s="943" t="s">
        <v>413</v>
      </c>
      <c r="W46" s="154" t="s">
        <v>588</v>
      </c>
    </row>
    <row r="47" spans="1:23" s="488" customFormat="1" ht="139.5">
      <c r="A47" s="235"/>
      <c r="B47" s="513"/>
      <c r="C47" s="526">
        <v>18</v>
      </c>
      <c r="D47" s="527" t="s">
        <v>695</v>
      </c>
      <c r="E47" s="243">
        <v>60000</v>
      </c>
      <c r="F47" s="338">
        <v>0</v>
      </c>
      <c r="G47" s="338">
        <v>0</v>
      </c>
      <c r="H47" s="338">
        <v>0</v>
      </c>
      <c r="I47" s="338">
        <v>0</v>
      </c>
      <c r="J47" s="1131">
        <v>60000</v>
      </c>
      <c r="K47" s="369">
        <v>465</v>
      </c>
      <c r="L47" s="369">
        <v>85</v>
      </c>
      <c r="M47" s="338">
        <v>0</v>
      </c>
      <c r="N47" s="369">
        <v>550</v>
      </c>
      <c r="O47" s="181" t="s">
        <v>294</v>
      </c>
      <c r="P47" s="181" t="s">
        <v>682</v>
      </c>
      <c r="Q47" s="236">
        <v>22007</v>
      </c>
      <c r="R47" s="175" t="s">
        <v>667</v>
      </c>
      <c r="S47" s="943" t="s">
        <v>668</v>
      </c>
      <c r="T47" s="943">
        <v>15</v>
      </c>
      <c r="U47" s="943">
        <v>15.3</v>
      </c>
      <c r="V47" s="943" t="s">
        <v>413</v>
      </c>
      <c r="W47" s="154" t="s">
        <v>588</v>
      </c>
    </row>
    <row r="48" spans="1:23" s="488" customFormat="1" ht="139.5">
      <c r="A48" s="235"/>
      <c r="B48" s="513"/>
      <c r="C48" s="524">
        <v>19</v>
      </c>
      <c r="D48" s="496" t="s">
        <v>964</v>
      </c>
      <c r="E48" s="270">
        <v>15000</v>
      </c>
      <c r="F48" s="338">
        <v>0</v>
      </c>
      <c r="G48" s="338">
        <v>0</v>
      </c>
      <c r="H48" s="338">
        <v>0</v>
      </c>
      <c r="I48" s="338">
        <v>0</v>
      </c>
      <c r="J48" s="1131">
        <f t="shared" ref="J48:J55" si="5">SUM(E48:I48)</f>
        <v>15000</v>
      </c>
      <c r="K48" s="866">
        <v>110</v>
      </c>
      <c r="L48" s="239">
        <v>40</v>
      </c>
      <c r="M48" s="338">
        <v>0</v>
      </c>
      <c r="N48" s="1058">
        <v>150</v>
      </c>
      <c r="O48" s="284" t="s">
        <v>961</v>
      </c>
      <c r="P48" s="284" t="s">
        <v>416</v>
      </c>
      <c r="Q48" s="228" t="s">
        <v>834</v>
      </c>
      <c r="R48" s="189" t="s">
        <v>962</v>
      </c>
      <c r="S48" s="218" t="s">
        <v>963</v>
      </c>
      <c r="T48" s="199" t="s">
        <v>959</v>
      </c>
      <c r="U48" s="199" t="s">
        <v>960</v>
      </c>
      <c r="V48" s="199" t="s">
        <v>413</v>
      </c>
      <c r="W48" s="168" t="s">
        <v>893</v>
      </c>
    </row>
    <row r="49" spans="1:23" s="488" customFormat="1" ht="139.5">
      <c r="A49" s="235"/>
      <c r="B49" s="513"/>
      <c r="C49" s="523">
        <v>20</v>
      </c>
      <c r="D49" s="358" t="s">
        <v>956</v>
      </c>
      <c r="E49" s="338">
        <v>0</v>
      </c>
      <c r="F49" s="1138">
        <v>30000</v>
      </c>
      <c r="G49" s="338">
        <v>0</v>
      </c>
      <c r="H49" s="338">
        <v>0</v>
      </c>
      <c r="I49" s="338">
        <v>0</v>
      </c>
      <c r="J49" s="1131">
        <f t="shared" si="5"/>
        <v>30000</v>
      </c>
      <c r="K49" s="226">
        <v>100</v>
      </c>
      <c r="L49" s="226">
        <v>8</v>
      </c>
      <c r="M49" s="226" t="s">
        <v>150</v>
      </c>
      <c r="N49" s="227">
        <v>108</v>
      </c>
      <c r="O49" s="284" t="s">
        <v>961</v>
      </c>
      <c r="P49" s="284" t="s">
        <v>416</v>
      </c>
      <c r="Q49" s="228" t="s">
        <v>918</v>
      </c>
      <c r="R49" s="189" t="s">
        <v>957</v>
      </c>
      <c r="S49" s="218" t="s">
        <v>958</v>
      </c>
      <c r="T49" s="199" t="s">
        <v>959</v>
      </c>
      <c r="U49" s="199" t="s">
        <v>960</v>
      </c>
      <c r="V49" s="199" t="s">
        <v>413</v>
      </c>
      <c r="W49" s="168" t="s">
        <v>893</v>
      </c>
    </row>
    <row r="50" spans="1:23" s="488" customFormat="1" ht="139.5">
      <c r="A50" s="235"/>
      <c r="B50" s="513"/>
      <c r="C50" s="523">
        <v>21</v>
      </c>
      <c r="D50" s="358" t="s">
        <v>3232</v>
      </c>
      <c r="E50" s="338">
        <v>0</v>
      </c>
      <c r="F50" s="1138">
        <v>38000</v>
      </c>
      <c r="G50" s="338">
        <v>0</v>
      </c>
      <c r="H50" s="338">
        <v>0</v>
      </c>
      <c r="I50" s="338">
        <v>0</v>
      </c>
      <c r="J50" s="1131">
        <f t="shared" si="5"/>
        <v>38000</v>
      </c>
      <c r="K50" s="239">
        <v>20</v>
      </c>
      <c r="L50" s="239">
        <v>6</v>
      </c>
      <c r="M50" s="239">
        <v>4</v>
      </c>
      <c r="N50" s="239">
        <v>30</v>
      </c>
      <c r="O50" s="284" t="s">
        <v>961</v>
      </c>
      <c r="P50" s="284" t="s">
        <v>416</v>
      </c>
      <c r="Q50" s="207">
        <v>21947</v>
      </c>
      <c r="R50" s="189" t="s">
        <v>962</v>
      </c>
      <c r="S50" s="218" t="s">
        <v>963</v>
      </c>
      <c r="T50" s="199" t="s">
        <v>959</v>
      </c>
      <c r="U50" s="199" t="s">
        <v>960</v>
      </c>
      <c r="V50" s="199" t="s">
        <v>413</v>
      </c>
      <c r="W50" s="168" t="s">
        <v>893</v>
      </c>
    </row>
    <row r="51" spans="1:23" s="488" customFormat="1" ht="139.5">
      <c r="A51" s="235"/>
      <c r="B51" s="513"/>
      <c r="C51" s="523">
        <v>22</v>
      </c>
      <c r="D51" s="358" t="s">
        <v>1105</v>
      </c>
      <c r="E51" s="338">
        <v>0</v>
      </c>
      <c r="F51" s="1138">
        <v>250000</v>
      </c>
      <c r="G51" s="338">
        <v>0</v>
      </c>
      <c r="H51" s="338">
        <v>0</v>
      </c>
      <c r="I51" s="338">
        <v>0</v>
      </c>
      <c r="J51" s="1131">
        <f t="shared" si="5"/>
        <v>250000</v>
      </c>
      <c r="K51" s="239">
        <v>200</v>
      </c>
      <c r="L51" s="239">
        <v>30</v>
      </c>
      <c r="M51" s="239">
        <v>120</v>
      </c>
      <c r="N51" s="239">
        <v>350</v>
      </c>
      <c r="O51" s="284" t="s">
        <v>1101</v>
      </c>
      <c r="P51" s="284" t="s">
        <v>416</v>
      </c>
      <c r="Q51" s="207">
        <v>21916</v>
      </c>
      <c r="R51" s="189" t="s">
        <v>1106</v>
      </c>
      <c r="S51" s="218" t="s">
        <v>1107</v>
      </c>
      <c r="T51" s="210">
        <v>15</v>
      </c>
      <c r="U51" s="210">
        <v>15.3</v>
      </c>
      <c r="V51" s="210" t="s">
        <v>413</v>
      </c>
      <c r="W51" s="150" t="s">
        <v>1024</v>
      </c>
    </row>
    <row r="52" spans="1:23" s="488" customFormat="1" ht="139.5">
      <c r="A52" s="235"/>
      <c r="B52" s="513"/>
      <c r="C52" s="523">
        <v>23</v>
      </c>
      <c r="D52" s="358" t="s">
        <v>1110</v>
      </c>
      <c r="E52" s="338">
        <v>0</v>
      </c>
      <c r="F52" s="1138">
        <v>80000</v>
      </c>
      <c r="G52" s="338">
        <v>0</v>
      </c>
      <c r="H52" s="338">
        <v>0</v>
      </c>
      <c r="I52" s="338">
        <v>0</v>
      </c>
      <c r="J52" s="1131">
        <f t="shared" si="5"/>
        <v>80000</v>
      </c>
      <c r="K52" s="239">
        <v>230</v>
      </c>
      <c r="L52" s="239">
        <v>20</v>
      </c>
      <c r="M52" s="338">
        <v>0</v>
      </c>
      <c r="N52" s="239">
        <v>250</v>
      </c>
      <c r="O52" s="284" t="s">
        <v>1101</v>
      </c>
      <c r="P52" s="284" t="s">
        <v>416</v>
      </c>
      <c r="Q52" s="207">
        <v>21855</v>
      </c>
      <c r="R52" s="189" t="s">
        <v>1111</v>
      </c>
      <c r="S52" s="218" t="s">
        <v>1093</v>
      </c>
      <c r="T52" s="210">
        <v>15</v>
      </c>
      <c r="U52" s="210">
        <v>15.3</v>
      </c>
      <c r="V52" s="210" t="s">
        <v>413</v>
      </c>
      <c r="W52" s="150" t="s">
        <v>1024</v>
      </c>
    </row>
    <row r="53" spans="1:23" s="488" customFormat="1" ht="139.5">
      <c r="A53" s="235"/>
      <c r="B53" s="513"/>
      <c r="C53" s="523">
        <v>24</v>
      </c>
      <c r="D53" s="358" t="s">
        <v>1108</v>
      </c>
      <c r="E53" s="338">
        <v>0</v>
      </c>
      <c r="F53" s="1138">
        <v>30000</v>
      </c>
      <c r="G53" s="338">
        <v>0</v>
      </c>
      <c r="H53" s="338">
        <v>0</v>
      </c>
      <c r="I53" s="338">
        <v>0</v>
      </c>
      <c r="J53" s="1131">
        <f t="shared" si="5"/>
        <v>30000</v>
      </c>
      <c r="K53" s="239">
        <v>100</v>
      </c>
      <c r="L53" s="338">
        <v>0</v>
      </c>
      <c r="M53" s="338">
        <v>0</v>
      </c>
      <c r="N53" s="239">
        <v>100</v>
      </c>
      <c r="O53" s="284" t="s">
        <v>1101</v>
      </c>
      <c r="P53" s="284" t="s">
        <v>416</v>
      </c>
      <c r="Q53" s="207">
        <v>22068</v>
      </c>
      <c r="R53" s="189" t="s">
        <v>1079</v>
      </c>
      <c r="S53" s="218" t="s">
        <v>1109</v>
      </c>
      <c r="T53" s="210">
        <v>15</v>
      </c>
      <c r="U53" s="210">
        <v>15.3</v>
      </c>
      <c r="V53" s="210" t="s">
        <v>413</v>
      </c>
      <c r="W53" s="150" t="s">
        <v>1024</v>
      </c>
    </row>
    <row r="54" spans="1:23" s="488" customFormat="1" ht="139.5">
      <c r="A54" s="235"/>
      <c r="B54" s="513"/>
      <c r="C54" s="523">
        <v>25</v>
      </c>
      <c r="D54" s="358" t="s">
        <v>1112</v>
      </c>
      <c r="E54" s="338">
        <v>0</v>
      </c>
      <c r="F54" s="1138">
        <v>15000</v>
      </c>
      <c r="G54" s="338">
        <v>0</v>
      </c>
      <c r="H54" s="338">
        <v>0</v>
      </c>
      <c r="I54" s="338">
        <v>0</v>
      </c>
      <c r="J54" s="1131">
        <f t="shared" si="5"/>
        <v>15000</v>
      </c>
      <c r="K54" s="151">
        <v>100</v>
      </c>
      <c r="L54" s="151">
        <v>20</v>
      </c>
      <c r="M54" s="338">
        <v>0</v>
      </c>
      <c r="N54" s="151">
        <f>SUM(K54:M54)</f>
        <v>120</v>
      </c>
      <c r="O54" s="284" t="s">
        <v>1101</v>
      </c>
      <c r="P54" s="284" t="s">
        <v>416</v>
      </c>
      <c r="Q54" s="233">
        <v>22098</v>
      </c>
      <c r="R54" s="168" t="s">
        <v>1113</v>
      </c>
      <c r="S54" s="150" t="s">
        <v>1032</v>
      </c>
      <c r="T54" s="210">
        <v>15</v>
      </c>
      <c r="U54" s="210">
        <v>15.3</v>
      </c>
      <c r="V54" s="210" t="s">
        <v>413</v>
      </c>
      <c r="W54" s="150" t="s">
        <v>1024</v>
      </c>
    </row>
    <row r="55" spans="1:23" s="488" customFormat="1" ht="139.5">
      <c r="A55" s="235"/>
      <c r="B55" s="513"/>
      <c r="C55" s="523">
        <v>26</v>
      </c>
      <c r="D55" s="528" t="s">
        <v>1114</v>
      </c>
      <c r="E55" s="338">
        <v>0</v>
      </c>
      <c r="F55" s="1138">
        <v>20000</v>
      </c>
      <c r="G55" s="338">
        <v>0</v>
      </c>
      <c r="H55" s="338">
        <v>0</v>
      </c>
      <c r="I55" s="338">
        <v>0</v>
      </c>
      <c r="J55" s="1131">
        <f t="shared" si="5"/>
        <v>20000</v>
      </c>
      <c r="K55" s="239">
        <v>190</v>
      </c>
      <c r="L55" s="239">
        <v>10</v>
      </c>
      <c r="M55" s="338">
        <v>0</v>
      </c>
      <c r="N55" s="239">
        <v>200</v>
      </c>
      <c r="O55" s="284" t="s">
        <v>1101</v>
      </c>
      <c r="P55" s="284" t="s">
        <v>416</v>
      </c>
      <c r="Q55" s="207">
        <v>21947</v>
      </c>
      <c r="R55" s="189" t="s">
        <v>1111</v>
      </c>
      <c r="S55" s="218" t="s">
        <v>1093</v>
      </c>
      <c r="T55" s="210">
        <v>15</v>
      </c>
      <c r="U55" s="210">
        <v>15.3</v>
      </c>
      <c r="V55" s="210" t="s">
        <v>413</v>
      </c>
      <c r="W55" s="150" t="s">
        <v>1024</v>
      </c>
    </row>
    <row r="56" spans="1:23" s="488" customFormat="1" ht="116.25">
      <c r="A56" s="235"/>
      <c r="B56" s="513"/>
      <c r="C56" s="529">
        <v>27</v>
      </c>
      <c r="D56" s="530" t="s">
        <v>1258</v>
      </c>
      <c r="E56" s="1054">
        <v>0</v>
      </c>
      <c r="F56" s="1145">
        <v>150000</v>
      </c>
      <c r="G56" s="1054">
        <v>0</v>
      </c>
      <c r="H56" s="1054">
        <v>0</v>
      </c>
      <c r="I56" s="1054">
        <v>0</v>
      </c>
      <c r="J56" s="1036">
        <v>150000</v>
      </c>
      <c r="K56" s="227">
        <v>180</v>
      </c>
      <c r="L56" s="227">
        <v>50</v>
      </c>
      <c r="M56" s="227">
        <v>70</v>
      </c>
      <c r="N56" s="227">
        <v>300</v>
      </c>
      <c r="O56" s="146" t="s">
        <v>294</v>
      </c>
      <c r="P56" s="146" t="s">
        <v>1252</v>
      </c>
      <c r="Q56" s="199" t="s">
        <v>1235</v>
      </c>
      <c r="R56" s="146" t="s">
        <v>1256</v>
      </c>
      <c r="S56" s="189" t="s">
        <v>1257</v>
      </c>
      <c r="T56" s="191">
        <v>15</v>
      </c>
      <c r="U56" s="191">
        <v>15.3</v>
      </c>
      <c r="V56" s="191" t="s">
        <v>413</v>
      </c>
      <c r="W56" s="168" t="s">
        <v>2986</v>
      </c>
    </row>
    <row r="57" spans="1:23" s="488" customFormat="1" ht="116.25">
      <c r="A57" s="235"/>
      <c r="B57" s="513"/>
      <c r="C57" s="529">
        <v>28</v>
      </c>
      <c r="D57" s="530" t="s">
        <v>1259</v>
      </c>
      <c r="E57" s="1054">
        <v>0</v>
      </c>
      <c r="F57" s="1145">
        <v>28000</v>
      </c>
      <c r="G57" s="1054">
        <v>0</v>
      </c>
      <c r="H57" s="1054">
        <v>0</v>
      </c>
      <c r="I57" s="1054">
        <v>0</v>
      </c>
      <c r="J57" s="1036">
        <v>28000</v>
      </c>
      <c r="K57" s="227">
        <v>30</v>
      </c>
      <c r="L57" s="1134">
        <v>9</v>
      </c>
      <c r="M57" s="338">
        <v>0</v>
      </c>
      <c r="N57" s="1134">
        <v>39</v>
      </c>
      <c r="O57" s="835" t="s">
        <v>294</v>
      </c>
      <c r="P57" s="146" t="s">
        <v>1252</v>
      </c>
      <c r="Q57" s="199" t="s">
        <v>1260</v>
      </c>
      <c r="R57" s="146" t="s">
        <v>1261</v>
      </c>
      <c r="S57" s="489" t="s">
        <v>1262</v>
      </c>
      <c r="T57" s="191">
        <v>15</v>
      </c>
      <c r="U57" s="191">
        <v>15.3</v>
      </c>
      <c r="V57" s="191" t="s">
        <v>413</v>
      </c>
      <c r="W57" s="168" t="s">
        <v>2986</v>
      </c>
    </row>
    <row r="58" spans="1:23" s="488" customFormat="1" ht="139.5">
      <c r="A58" s="235"/>
      <c r="B58" s="513"/>
      <c r="C58" s="524">
        <v>29</v>
      </c>
      <c r="D58" s="291" t="s">
        <v>1474</v>
      </c>
      <c r="E58" s="1133">
        <v>0</v>
      </c>
      <c r="F58" s="1159">
        <v>27000</v>
      </c>
      <c r="G58" s="1133">
        <v>0</v>
      </c>
      <c r="H58" s="1133">
        <v>0</v>
      </c>
      <c r="I58" s="1133">
        <v>0</v>
      </c>
      <c r="J58" s="226">
        <v>27000</v>
      </c>
      <c r="K58" s="111">
        <v>20</v>
      </c>
      <c r="L58" s="111">
        <v>12</v>
      </c>
      <c r="M58" s="111">
        <v>0</v>
      </c>
      <c r="N58" s="111">
        <v>32</v>
      </c>
      <c r="O58" s="149" t="s">
        <v>294</v>
      </c>
      <c r="P58" s="149" t="s">
        <v>416</v>
      </c>
      <c r="Q58" s="246">
        <v>21976</v>
      </c>
      <c r="R58" s="189" t="s">
        <v>1475</v>
      </c>
      <c r="S58" s="189" t="s">
        <v>1476</v>
      </c>
      <c r="T58" s="191">
        <v>15</v>
      </c>
      <c r="U58" s="191">
        <v>15.3</v>
      </c>
      <c r="V58" s="191" t="s">
        <v>413</v>
      </c>
      <c r="W58" s="189" t="s">
        <v>1373</v>
      </c>
    </row>
    <row r="59" spans="1:23" s="488" customFormat="1" ht="69.75">
      <c r="A59" s="288"/>
      <c r="B59" s="515"/>
      <c r="C59" s="597">
        <v>30</v>
      </c>
      <c r="D59" s="958" t="s">
        <v>1255</v>
      </c>
      <c r="E59" s="1141">
        <v>0</v>
      </c>
      <c r="F59" s="1142">
        <v>50000</v>
      </c>
      <c r="G59" s="1141">
        <v>0</v>
      </c>
      <c r="H59" s="1141">
        <v>0</v>
      </c>
      <c r="I59" s="1141">
        <v>0</v>
      </c>
      <c r="J59" s="1068">
        <v>50000</v>
      </c>
      <c r="K59" s="989"/>
      <c r="L59" s="989"/>
      <c r="M59" s="989"/>
      <c r="N59" s="989"/>
      <c r="O59" s="436"/>
      <c r="P59" s="436"/>
      <c r="Q59" s="248"/>
      <c r="R59" s="436" t="s">
        <v>1256</v>
      </c>
      <c r="S59" s="437" t="s">
        <v>1257</v>
      </c>
      <c r="T59" s="430">
        <v>15</v>
      </c>
      <c r="U59" s="430">
        <v>15.3</v>
      </c>
      <c r="V59" s="430" t="s">
        <v>413</v>
      </c>
      <c r="W59" s="460" t="s">
        <v>2986</v>
      </c>
    </row>
    <row r="60" spans="1:23" s="498" customFormat="1" ht="112.5">
      <c r="A60" s="159"/>
      <c r="B60" s="1884"/>
      <c r="C60" s="1534"/>
      <c r="D60" s="1902" t="s">
        <v>3233</v>
      </c>
      <c r="E60" s="1827">
        <v>0</v>
      </c>
      <c r="F60" s="1903">
        <v>5700</v>
      </c>
      <c r="G60" s="1827">
        <v>0</v>
      </c>
      <c r="H60" s="1827">
        <v>0</v>
      </c>
      <c r="I60" s="1827">
        <v>0</v>
      </c>
      <c r="J60" s="1473">
        <f>SUM(E60:I60)</f>
        <v>5700</v>
      </c>
      <c r="K60" s="1537">
        <v>96</v>
      </c>
      <c r="L60" s="1537">
        <v>54</v>
      </c>
      <c r="M60" s="1537">
        <v>50</v>
      </c>
      <c r="N60" s="1537">
        <v>200</v>
      </c>
      <c r="O60" s="788" t="s">
        <v>294</v>
      </c>
      <c r="P60" s="788" t="s">
        <v>1252</v>
      </c>
      <c r="Q60" s="920" t="s">
        <v>782</v>
      </c>
      <c r="R60" s="788" t="s">
        <v>1256</v>
      </c>
      <c r="S60" s="780" t="s">
        <v>1257</v>
      </c>
      <c r="T60" s="1674">
        <v>15</v>
      </c>
      <c r="U60" s="1674">
        <v>15.3</v>
      </c>
      <c r="V60" s="1674" t="s">
        <v>413</v>
      </c>
      <c r="W60" s="1895" t="s">
        <v>2986</v>
      </c>
    </row>
    <row r="61" spans="1:23" s="498" customFormat="1" ht="112.5">
      <c r="A61" s="159"/>
      <c r="B61" s="1884"/>
      <c r="C61" s="1534"/>
      <c r="D61" s="1902" t="s">
        <v>2972</v>
      </c>
      <c r="E61" s="1827">
        <v>0</v>
      </c>
      <c r="F61" s="1903">
        <v>12500</v>
      </c>
      <c r="G61" s="1827">
        <v>0</v>
      </c>
      <c r="H61" s="1827">
        <v>0</v>
      </c>
      <c r="I61" s="1827">
        <v>0</v>
      </c>
      <c r="J61" s="1473">
        <f>SUM(E61:I61)</f>
        <v>12500</v>
      </c>
      <c r="K61" s="1537">
        <v>96</v>
      </c>
      <c r="L61" s="1537">
        <v>54</v>
      </c>
      <c r="M61" s="1537">
        <v>50</v>
      </c>
      <c r="N61" s="1537">
        <v>200</v>
      </c>
      <c r="O61" s="788" t="s">
        <v>294</v>
      </c>
      <c r="P61" s="788" t="s">
        <v>1252</v>
      </c>
      <c r="Q61" s="920" t="s">
        <v>1263</v>
      </c>
      <c r="R61" s="788" t="s">
        <v>1256</v>
      </c>
      <c r="S61" s="780" t="s">
        <v>1257</v>
      </c>
      <c r="T61" s="1674">
        <v>15</v>
      </c>
      <c r="U61" s="1674">
        <v>15.3</v>
      </c>
      <c r="V61" s="1674" t="s">
        <v>413</v>
      </c>
      <c r="W61" s="1895" t="s">
        <v>2986</v>
      </c>
    </row>
    <row r="62" spans="1:23" s="498" customFormat="1" ht="112.5">
      <c r="A62" s="163"/>
      <c r="B62" s="1885"/>
      <c r="C62" s="1538"/>
      <c r="D62" s="1904" t="s">
        <v>2973</v>
      </c>
      <c r="E62" s="1829">
        <v>0</v>
      </c>
      <c r="F62" s="1905">
        <v>10600</v>
      </c>
      <c r="G62" s="1829">
        <v>0</v>
      </c>
      <c r="H62" s="1829">
        <v>0</v>
      </c>
      <c r="I62" s="1829">
        <v>0</v>
      </c>
      <c r="J62" s="1481">
        <f>SUM(E62:I62)</f>
        <v>10600</v>
      </c>
      <c r="K62" s="1542">
        <v>96</v>
      </c>
      <c r="L62" s="1542">
        <v>54</v>
      </c>
      <c r="M62" s="1542">
        <v>50</v>
      </c>
      <c r="N62" s="1542">
        <v>200</v>
      </c>
      <c r="O62" s="792" t="s">
        <v>294</v>
      </c>
      <c r="P62" s="792" t="s">
        <v>1252</v>
      </c>
      <c r="Q62" s="926" t="s">
        <v>773</v>
      </c>
      <c r="R62" s="792" t="s">
        <v>1256</v>
      </c>
      <c r="S62" s="801" t="s">
        <v>1257</v>
      </c>
      <c r="T62" s="1757">
        <v>15</v>
      </c>
      <c r="U62" s="1757">
        <v>15.3</v>
      </c>
      <c r="V62" s="1757" t="s">
        <v>413</v>
      </c>
      <c r="W62" s="1888" t="s">
        <v>2986</v>
      </c>
    </row>
    <row r="63" spans="1:23" s="498" customFormat="1" ht="112.5">
      <c r="A63" s="1082"/>
      <c r="B63" s="1906"/>
      <c r="C63" s="1907"/>
      <c r="D63" s="1908" t="s">
        <v>2974</v>
      </c>
      <c r="E63" s="1909">
        <v>0</v>
      </c>
      <c r="F63" s="1910">
        <v>22200</v>
      </c>
      <c r="G63" s="1909">
        <v>0</v>
      </c>
      <c r="H63" s="1909">
        <v>0</v>
      </c>
      <c r="I63" s="1909">
        <v>0</v>
      </c>
      <c r="J63" s="1335">
        <f>SUM(E63:I63)</f>
        <v>22200</v>
      </c>
      <c r="K63" s="1612">
        <v>96</v>
      </c>
      <c r="L63" s="1612">
        <v>54</v>
      </c>
      <c r="M63" s="1612">
        <v>50</v>
      </c>
      <c r="N63" s="1612">
        <v>200</v>
      </c>
      <c r="O63" s="1613" t="s">
        <v>294</v>
      </c>
      <c r="P63" s="1613" t="s">
        <v>1252</v>
      </c>
      <c r="Q63" s="1090" t="s">
        <v>980</v>
      </c>
      <c r="R63" s="1613" t="s">
        <v>1256</v>
      </c>
      <c r="S63" s="1911" t="s">
        <v>1257</v>
      </c>
      <c r="T63" s="1912">
        <v>15</v>
      </c>
      <c r="U63" s="1912">
        <v>15.3</v>
      </c>
      <c r="V63" s="1912" t="s">
        <v>413</v>
      </c>
      <c r="W63" s="1913" t="s">
        <v>2986</v>
      </c>
    </row>
    <row r="64" spans="1:23" s="488" customFormat="1" ht="69.75">
      <c r="A64" s="288"/>
      <c r="B64" s="515"/>
      <c r="C64" s="597">
        <v>31</v>
      </c>
      <c r="D64" s="256" t="s">
        <v>2953</v>
      </c>
      <c r="E64" s="1146" t="s">
        <v>150</v>
      </c>
      <c r="F64" s="1146" t="s">
        <v>150</v>
      </c>
      <c r="G64" s="1147">
        <v>0</v>
      </c>
      <c r="H64" s="1147">
        <v>0</v>
      </c>
      <c r="I64" s="1147">
        <v>0</v>
      </c>
      <c r="J64" s="1148">
        <v>0</v>
      </c>
      <c r="K64" s="1068"/>
      <c r="L64" s="1068"/>
      <c r="M64" s="1068"/>
      <c r="N64" s="1068"/>
      <c r="O64" s="436"/>
      <c r="P64" s="436"/>
      <c r="Q64" s="964"/>
      <c r="R64" s="732" t="s">
        <v>1214</v>
      </c>
      <c r="S64" s="456">
        <v>872801366</v>
      </c>
      <c r="T64" s="456">
        <v>15</v>
      </c>
      <c r="U64" s="456">
        <v>15.3</v>
      </c>
      <c r="V64" s="456" t="s">
        <v>413</v>
      </c>
      <c r="W64" s="460" t="s">
        <v>1171</v>
      </c>
    </row>
    <row r="65" spans="1:23" s="488" customFormat="1" ht="116.25">
      <c r="A65" s="959"/>
      <c r="B65" s="960"/>
      <c r="C65" s="807"/>
      <c r="D65" s="963" t="s">
        <v>3129</v>
      </c>
      <c r="E65" s="1149" t="s">
        <v>150</v>
      </c>
      <c r="F65" s="1149" t="s">
        <v>150</v>
      </c>
      <c r="G65" s="1150">
        <v>0</v>
      </c>
      <c r="H65" s="1150">
        <v>0</v>
      </c>
      <c r="I65" s="1150">
        <v>0</v>
      </c>
      <c r="J65" s="1151">
        <v>0</v>
      </c>
      <c r="K65" s="1143">
        <v>20</v>
      </c>
      <c r="L65" s="1143">
        <v>10</v>
      </c>
      <c r="M65" s="1143">
        <v>0</v>
      </c>
      <c r="N65" s="1143">
        <v>30</v>
      </c>
      <c r="O65" s="444" t="s">
        <v>294</v>
      </c>
      <c r="P65" s="444" t="s">
        <v>1252</v>
      </c>
      <c r="Q65" s="965" t="s">
        <v>972</v>
      </c>
      <c r="R65" s="328" t="s">
        <v>1214</v>
      </c>
      <c r="S65" s="184">
        <v>872801366</v>
      </c>
      <c r="T65" s="184">
        <v>15</v>
      </c>
      <c r="U65" s="184">
        <v>15.3</v>
      </c>
      <c r="V65" s="184" t="s">
        <v>413</v>
      </c>
      <c r="W65" s="438" t="s">
        <v>2987</v>
      </c>
    </row>
    <row r="66" spans="1:23" s="488" customFormat="1" ht="116.25">
      <c r="A66" s="959"/>
      <c r="B66" s="960"/>
      <c r="C66" s="807"/>
      <c r="D66" s="963" t="s">
        <v>3130</v>
      </c>
      <c r="E66" s="1149" t="s">
        <v>150</v>
      </c>
      <c r="F66" s="1149" t="s">
        <v>150</v>
      </c>
      <c r="G66" s="1150">
        <v>0</v>
      </c>
      <c r="H66" s="1150">
        <v>0</v>
      </c>
      <c r="I66" s="1150">
        <v>0</v>
      </c>
      <c r="J66" s="1151">
        <v>0</v>
      </c>
      <c r="K66" s="1143">
        <v>20</v>
      </c>
      <c r="L66" s="1143">
        <v>10</v>
      </c>
      <c r="M66" s="1143">
        <v>0</v>
      </c>
      <c r="N66" s="1143">
        <v>30</v>
      </c>
      <c r="O66" s="444" t="s">
        <v>294</v>
      </c>
      <c r="P66" s="444" t="s">
        <v>1252</v>
      </c>
      <c r="Q66" s="965" t="s">
        <v>918</v>
      </c>
      <c r="R66" s="328" t="s">
        <v>1214</v>
      </c>
      <c r="S66" s="184">
        <v>872801366</v>
      </c>
      <c r="T66" s="184">
        <v>15</v>
      </c>
      <c r="U66" s="184">
        <v>15.3</v>
      </c>
      <c r="V66" s="184" t="s">
        <v>413</v>
      </c>
      <c r="W66" s="438" t="s">
        <v>2986</v>
      </c>
    </row>
    <row r="67" spans="1:23" s="488" customFormat="1" ht="116.25">
      <c r="A67" s="961"/>
      <c r="B67" s="962"/>
      <c r="C67" s="531"/>
      <c r="D67" s="972" t="s">
        <v>3131</v>
      </c>
      <c r="E67" s="1152" t="s">
        <v>150</v>
      </c>
      <c r="F67" s="1152" t="s">
        <v>150</v>
      </c>
      <c r="G67" s="1153">
        <v>0</v>
      </c>
      <c r="H67" s="1153">
        <v>0</v>
      </c>
      <c r="I67" s="1153">
        <v>0</v>
      </c>
      <c r="J67" s="1154">
        <v>0</v>
      </c>
      <c r="K67" s="1144">
        <v>20</v>
      </c>
      <c r="L67" s="1144">
        <v>10</v>
      </c>
      <c r="M67" s="1144">
        <v>0</v>
      </c>
      <c r="N67" s="1144">
        <v>30</v>
      </c>
      <c r="O67" s="354" t="s">
        <v>294</v>
      </c>
      <c r="P67" s="354" t="s">
        <v>1252</v>
      </c>
      <c r="Q67" s="490" t="s">
        <v>1263</v>
      </c>
      <c r="R67" s="491" t="s">
        <v>1214</v>
      </c>
      <c r="S67" s="966">
        <v>872801366</v>
      </c>
      <c r="T67" s="966">
        <v>15</v>
      </c>
      <c r="U67" s="966">
        <v>15.3</v>
      </c>
      <c r="V67" s="966" t="s">
        <v>413</v>
      </c>
      <c r="W67" s="440" t="s">
        <v>2986</v>
      </c>
    </row>
    <row r="68" spans="1:23" s="488" customFormat="1" ht="116.25">
      <c r="A68" s="235"/>
      <c r="B68" s="513"/>
      <c r="C68" s="529"/>
      <c r="D68" s="1384" t="s">
        <v>3132</v>
      </c>
      <c r="E68" s="1138" t="s">
        <v>150</v>
      </c>
      <c r="F68" s="1138" t="s">
        <v>150</v>
      </c>
      <c r="G68" s="1156">
        <v>0</v>
      </c>
      <c r="H68" s="1156">
        <v>0</v>
      </c>
      <c r="I68" s="1156">
        <v>0</v>
      </c>
      <c r="J68" s="1157">
        <v>0</v>
      </c>
      <c r="K68" s="1036">
        <v>20</v>
      </c>
      <c r="L68" s="1036">
        <v>10</v>
      </c>
      <c r="M68" s="1036">
        <v>0</v>
      </c>
      <c r="N68" s="1036">
        <v>30</v>
      </c>
      <c r="O68" s="146" t="s">
        <v>294</v>
      </c>
      <c r="P68" s="146" t="s">
        <v>1252</v>
      </c>
      <c r="Q68" s="254" t="s">
        <v>980</v>
      </c>
      <c r="R68" s="149" t="s">
        <v>1214</v>
      </c>
      <c r="S68" s="152">
        <v>872801366</v>
      </c>
      <c r="T68" s="152">
        <v>15</v>
      </c>
      <c r="U68" s="152">
        <v>15.3</v>
      </c>
      <c r="V68" s="152" t="s">
        <v>413</v>
      </c>
      <c r="W68" s="168" t="s">
        <v>2986</v>
      </c>
    </row>
    <row r="69" spans="1:23" s="488" customFormat="1" ht="46.5">
      <c r="A69" s="288"/>
      <c r="B69" s="515"/>
      <c r="C69" s="546">
        <v>32</v>
      </c>
      <c r="D69" s="853" t="s">
        <v>2180</v>
      </c>
      <c r="E69" s="1161" t="s">
        <v>307</v>
      </c>
      <c r="F69" s="1043">
        <v>100000</v>
      </c>
      <c r="G69" s="1161" t="s">
        <v>307</v>
      </c>
      <c r="H69" s="1161" t="s">
        <v>307</v>
      </c>
      <c r="I69" s="1161" t="s">
        <v>307</v>
      </c>
      <c r="J69" s="1046">
        <v>100000</v>
      </c>
      <c r="K69" s="854"/>
      <c r="L69" s="854"/>
      <c r="M69" s="855"/>
      <c r="N69" s="854"/>
      <c r="O69" s="831"/>
      <c r="P69" s="831"/>
      <c r="Q69" s="248"/>
      <c r="R69" s="437"/>
      <c r="S69" s="193"/>
      <c r="T69" s="832">
        <v>15</v>
      </c>
      <c r="U69" s="832">
        <v>15.3</v>
      </c>
      <c r="V69" s="832" t="s">
        <v>413</v>
      </c>
      <c r="W69" s="437" t="s">
        <v>2934</v>
      </c>
    </row>
    <row r="70" spans="1:23" s="498" customFormat="1" ht="157.5">
      <c r="A70" s="159"/>
      <c r="B70" s="1884"/>
      <c r="C70" s="619"/>
      <c r="D70" s="1914" t="s">
        <v>3133</v>
      </c>
      <c r="E70" s="1162" t="s">
        <v>307</v>
      </c>
      <c r="F70" s="1915">
        <v>4000</v>
      </c>
      <c r="G70" s="1162" t="s">
        <v>307</v>
      </c>
      <c r="H70" s="1162" t="s">
        <v>307</v>
      </c>
      <c r="I70" s="1162" t="s">
        <v>307</v>
      </c>
      <c r="J70" s="1473">
        <v>4000</v>
      </c>
      <c r="K70" s="1537">
        <v>12</v>
      </c>
      <c r="L70" s="1537">
        <v>3</v>
      </c>
      <c r="M70" s="1537" t="s">
        <v>150</v>
      </c>
      <c r="N70" s="1537">
        <v>15</v>
      </c>
      <c r="O70" s="1000" t="s">
        <v>294</v>
      </c>
      <c r="P70" s="1000" t="s">
        <v>2179</v>
      </c>
      <c r="Q70" s="1563" t="s">
        <v>2181</v>
      </c>
      <c r="R70" s="780" t="s">
        <v>2182</v>
      </c>
      <c r="S70" s="779" t="s">
        <v>2183</v>
      </c>
      <c r="T70" s="1792">
        <v>15</v>
      </c>
      <c r="U70" s="1792">
        <v>15.3</v>
      </c>
      <c r="V70" s="1792" t="s">
        <v>413</v>
      </c>
      <c r="W70" s="297" t="s">
        <v>2934</v>
      </c>
    </row>
    <row r="71" spans="1:23" s="498" customFormat="1" ht="157.5">
      <c r="A71" s="159"/>
      <c r="B71" s="1884"/>
      <c r="C71" s="619"/>
      <c r="D71" s="1914" t="s">
        <v>3134</v>
      </c>
      <c r="E71" s="1162" t="s">
        <v>307</v>
      </c>
      <c r="F71" s="1915">
        <v>52000</v>
      </c>
      <c r="G71" s="1162" t="s">
        <v>307</v>
      </c>
      <c r="H71" s="1162" t="s">
        <v>307</v>
      </c>
      <c r="I71" s="1162" t="s">
        <v>307</v>
      </c>
      <c r="J71" s="1473">
        <v>52000</v>
      </c>
      <c r="K71" s="1537">
        <v>200</v>
      </c>
      <c r="L71" s="1537">
        <v>30</v>
      </c>
      <c r="M71" s="1537" t="s">
        <v>150</v>
      </c>
      <c r="N71" s="1537">
        <v>230</v>
      </c>
      <c r="O71" s="1000" t="s">
        <v>294</v>
      </c>
      <c r="P71" s="1000" t="s">
        <v>2179</v>
      </c>
      <c r="Q71" s="1563" t="s">
        <v>972</v>
      </c>
      <c r="R71" s="780" t="s">
        <v>2182</v>
      </c>
      <c r="S71" s="779" t="s">
        <v>2183</v>
      </c>
      <c r="T71" s="1792">
        <v>15</v>
      </c>
      <c r="U71" s="1792">
        <v>15.3</v>
      </c>
      <c r="V71" s="1792" t="s">
        <v>413</v>
      </c>
      <c r="W71" s="297" t="s">
        <v>2934</v>
      </c>
    </row>
    <row r="72" spans="1:23" s="488" customFormat="1" ht="162.75">
      <c r="A72" s="961"/>
      <c r="B72" s="962"/>
      <c r="C72" s="1531"/>
      <c r="D72" s="1916" t="s">
        <v>3135</v>
      </c>
      <c r="E72" s="1163" t="s">
        <v>307</v>
      </c>
      <c r="F72" s="1917">
        <v>44000</v>
      </c>
      <c r="G72" s="1163" t="s">
        <v>307</v>
      </c>
      <c r="H72" s="1163" t="s">
        <v>307</v>
      </c>
      <c r="I72" s="1163" t="s">
        <v>307</v>
      </c>
      <c r="J72" s="1144">
        <v>44000</v>
      </c>
      <c r="K72" s="1041">
        <v>200</v>
      </c>
      <c r="L72" s="1041">
        <v>30</v>
      </c>
      <c r="M72" s="1041" t="s">
        <v>150</v>
      </c>
      <c r="N72" s="1041">
        <v>230</v>
      </c>
      <c r="O72" s="1918" t="s">
        <v>294</v>
      </c>
      <c r="P72" s="1918" t="s">
        <v>2179</v>
      </c>
      <c r="Q72" s="1919" t="s">
        <v>854</v>
      </c>
      <c r="R72" s="357" t="s">
        <v>2182</v>
      </c>
      <c r="S72" s="1842" t="s">
        <v>2183</v>
      </c>
      <c r="T72" s="1920">
        <v>15</v>
      </c>
      <c r="U72" s="1920">
        <v>15.3</v>
      </c>
      <c r="V72" s="1920" t="s">
        <v>413</v>
      </c>
      <c r="W72" s="357" t="s">
        <v>2934</v>
      </c>
    </row>
    <row r="73" spans="1:23" s="488" customFormat="1" ht="46.5">
      <c r="A73" s="288"/>
      <c r="B73" s="515"/>
      <c r="C73" s="546">
        <v>33</v>
      </c>
      <c r="D73" s="547" t="s">
        <v>1602</v>
      </c>
      <c r="E73" s="1146">
        <v>0</v>
      </c>
      <c r="F73" s="308">
        <v>70000</v>
      </c>
      <c r="G73" s="1146">
        <v>0</v>
      </c>
      <c r="H73" s="1146">
        <v>0</v>
      </c>
      <c r="I73" s="1146">
        <v>0</v>
      </c>
      <c r="J73" s="989">
        <f>SUM(E73:I73)</f>
        <v>70000</v>
      </c>
      <c r="K73" s="443"/>
      <c r="L73" s="443"/>
      <c r="M73" s="443"/>
      <c r="N73" s="443"/>
      <c r="O73" s="436"/>
      <c r="P73" s="436"/>
      <c r="Q73" s="430"/>
      <c r="R73" s="430"/>
      <c r="S73" s="430"/>
      <c r="T73" s="430">
        <v>15</v>
      </c>
      <c r="U73" s="430">
        <v>15.3</v>
      </c>
      <c r="V73" s="430" t="s">
        <v>413</v>
      </c>
      <c r="W73" s="193" t="s">
        <v>1544</v>
      </c>
    </row>
    <row r="74" spans="1:23" s="498" customFormat="1" ht="135">
      <c r="A74" s="163"/>
      <c r="B74" s="1885"/>
      <c r="C74" s="633"/>
      <c r="D74" s="1566" t="s">
        <v>1603</v>
      </c>
      <c r="E74" s="1152">
        <v>0</v>
      </c>
      <c r="F74" s="1466">
        <v>30000</v>
      </c>
      <c r="G74" s="1152">
        <v>0</v>
      </c>
      <c r="H74" s="1152">
        <v>0</v>
      </c>
      <c r="I74" s="1152">
        <v>0</v>
      </c>
      <c r="J74" s="1542">
        <f>SUM(E74:I74)</f>
        <v>30000</v>
      </c>
      <c r="K74" s="1662">
        <v>20</v>
      </c>
      <c r="L74" s="1662">
        <v>10</v>
      </c>
      <c r="M74" s="1152">
        <v>0</v>
      </c>
      <c r="N74" s="1662">
        <v>30</v>
      </c>
      <c r="O74" s="792" t="s">
        <v>294</v>
      </c>
      <c r="P74" s="792" t="s">
        <v>416</v>
      </c>
      <c r="Q74" s="1757" t="s">
        <v>1571</v>
      </c>
      <c r="R74" s="792" t="s">
        <v>1546</v>
      </c>
      <c r="S74" s="1757" t="s">
        <v>1547</v>
      </c>
      <c r="T74" s="1757">
        <v>15</v>
      </c>
      <c r="U74" s="1757">
        <v>15.3</v>
      </c>
      <c r="V74" s="1757" t="s">
        <v>413</v>
      </c>
      <c r="W74" s="782" t="s">
        <v>1544</v>
      </c>
    </row>
    <row r="75" spans="1:23" s="498" customFormat="1" ht="135">
      <c r="A75" s="1082"/>
      <c r="B75" s="1906"/>
      <c r="C75" s="1512"/>
      <c r="D75" s="1921" t="s">
        <v>1604</v>
      </c>
      <c r="E75" s="1136">
        <v>0</v>
      </c>
      <c r="F75" s="1922">
        <v>40000</v>
      </c>
      <c r="G75" s="1136">
        <v>0</v>
      </c>
      <c r="H75" s="1136">
        <v>0</v>
      </c>
      <c r="I75" s="1136">
        <v>0</v>
      </c>
      <c r="J75" s="1612">
        <f>SUM(E75:I75)</f>
        <v>40000</v>
      </c>
      <c r="K75" s="1923">
        <v>20</v>
      </c>
      <c r="L75" s="1923">
        <v>10</v>
      </c>
      <c r="M75" s="1924">
        <v>0</v>
      </c>
      <c r="N75" s="1923">
        <v>30</v>
      </c>
      <c r="O75" s="1613" t="s">
        <v>294</v>
      </c>
      <c r="P75" s="1613" t="s">
        <v>416</v>
      </c>
      <c r="Q75" s="1912" t="s">
        <v>1578</v>
      </c>
      <c r="R75" s="1613" t="s">
        <v>1546</v>
      </c>
      <c r="S75" s="1912" t="s">
        <v>1547</v>
      </c>
      <c r="T75" s="1912">
        <v>15</v>
      </c>
      <c r="U75" s="1912">
        <v>15.3</v>
      </c>
      <c r="V75" s="1912" t="s">
        <v>413</v>
      </c>
      <c r="W75" s="1615" t="s">
        <v>1544</v>
      </c>
    </row>
    <row r="76" spans="1:23" s="488" customFormat="1" ht="139.5">
      <c r="A76" s="235"/>
      <c r="B76" s="513"/>
      <c r="C76" s="525">
        <v>34</v>
      </c>
      <c r="D76" s="180" t="s">
        <v>1834</v>
      </c>
      <c r="E76" s="1160" t="s">
        <v>307</v>
      </c>
      <c r="F76" s="1145">
        <v>57000</v>
      </c>
      <c r="G76" s="1160" t="s">
        <v>307</v>
      </c>
      <c r="H76" s="1160" t="s">
        <v>307</v>
      </c>
      <c r="I76" s="1160" t="s">
        <v>307</v>
      </c>
      <c r="J76" s="230">
        <f>SUM(E76:I76)</f>
        <v>57000</v>
      </c>
      <c r="K76" s="151">
        <v>100</v>
      </c>
      <c r="L76" s="151">
        <v>20</v>
      </c>
      <c r="M76" s="151">
        <v>5</v>
      </c>
      <c r="N76" s="151">
        <v>125</v>
      </c>
      <c r="O76" s="146" t="s">
        <v>294</v>
      </c>
      <c r="P76" s="146" t="s">
        <v>416</v>
      </c>
      <c r="Q76" s="152" t="s">
        <v>1326</v>
      </c>
      <c r="R76" s="149" t="s">
        <v>1835</v>
      </c>
      <c r="S76" s="152" t="s">
        <v>1836</v>
      </c>
      <c r="T76" s="152">
        <v>15</v>
      </c>
      <c r="U76" s="152">
        <v>15.3</v>
      </c>
      <c r="V76" s="152" t="s">
        <v>413</v>
      </c>
      <c r="W76" s="168" t="s">
        <v>1725</v>
      </c>
    </row>
    <row r="77" spans="1:23" s="488" customFormat="1" ht="116.25">
      <c r="A77" s="235"/>
      <c r="B77" s="513"/>
      <c r="C77" s="529">
        <v>35</v>
      </c>
      <c r="D77" s="180" t="s">
        <v>1273</v>
      </c>
      <c r="E77" s="1138">
        <v>0</v>
      </c>
      <c r="F77" s="1138">
        <v>0</v>
      </c>
      <c r="G77" s="1156">
        <v>0</v>
      </c>
      <c r="H77" s="1156">
        <v>0</v>
      </c>
      <c r="I77" s="1156">
        <v>0</v>
      </c>
      <c r="J77" s="1157">
        <v>0</v>
      </c>
      <c r="K77" s="1036">
        <v>30</v>
      </c>
      <c r="L77" s="1036">
        <v>6</v>
      </c>
      <c r="M77" s="1036">
        <v>0</v>
      </c>
      <c r="N77" s="1036">
        <v>36</v>
      </c>
      <c r="O77" s="149" t="s">
        <v>294</v>
      </c>
      <c r="P77" s="149" t="s">
        <v>1252</v>
      </c>
      <c r="Q77" s="356">
        <v>21947</v>
      </c>
      <c r="R77" s="149" t="s">
        <v>1274</v>
      </c>
      <c r="S77" s="152" t="s">
        <v>1275</v>
      </c>
      <c r="T77" s="152">
        <v>15</v>
      </c>
      <c r="U77" s="152">
        <v>15.3</v>
      </c>
      <c r="V77" s="152" t="s">
        <v>413</v>
      </c>
      <c r="W77" s="168" t="s">
        <v>2986</v>
      </c>
    </row>
    <row r="78" spans="1:23" s="488" customFormat="1" ht="139.5">
      <c r="A78" s="235"/>
      <c r="B78" s="513"/>
      <c r="C78" s="529">
        <v>36</v>
      </c>
      <c r="D78" s="180" t="s">
        <v>1273</v>
      </c>
      <c r="E78" s="1138">
        <v>0</v>
      </c>
      <c r="F78" s="1138">
        <v>0</v>
      </c>
      <c r="G78" s="1156">
        <v>0</v>
      </c>
      <c r="H78" s="1156">
        <v>0</v>
      </c>
      <c r="I78" s="1156">
        <v>0</v>
      </c>
      <c r="J78" s="1157">
        <v>0</v>
      </c>
      <c r="K78" s="1036">
        <v>30</v>
      </c>
      <c r="L78" s="1036">
        <v>6</v>
      </c>
      <c r="M78" s="1036">
        <v>0</v>
      </c>
      <c r="N78" s="1036">
        <v>36</v>
      </c>
      <c r="O78" s="149" t="s">
        <v>294</v>
      </c>
      <c r="P78" s="149" t="s">
        <v>416</v>
      </c>
      <c r="Q78" s="356">
        <v>22068</v>
      </c>
      <c r="R78" s="149" t="s">
        <v>1276</v>
      </c>
      <c r="S78" s="152" t="s">
        <v>1277</v>
      </c>
      <c r="T78" s="152">
        <v>15</v>
      </c>
      <c r="U78" s="152">
        <v>15.3</v>
      </c>
      <c r="V78" s="152" t="s">
        <v>413</v>
      </c>
      <c r="W78" s="168" t="s">
        <v>2986</v>
      </c>
    </row>
    <row r="79" spans="1:23" s="488" customFormat="1" ht="139.5">
      <c r="A79" s="235"/>
      <c r="B79" s="513"/>
      <c r="C79" s="524">
        <v>37</v>
      </c>
      <c r="D79" s="187" t="s">
        <v>1606</v>
      </c>
      <c r="E79" s="1160" t="s">
        <v>307</v>
      </c>
      <c r="F79" s="338">
        <v>50000</v>
      </c>
      <c r="G79" s="1160" t="s">
        <v>307</v>
      </c>
      <c r="H79" s="1160" t="s">
        <v>307</v>
      </c>
      <c r="I79" s="1160" t="s">
        <v>307</v>
      </c>
      <c r="J79" s="227">
        <f>SUM(E79:I79)</f>
        <v>50000</v>
      </c>
      <c r="K79" s="239">
        <v>20</v>
      </c>
      <c r="L79" s="239">
        <v>5</v>
      </c>
      <c r="M79" s="1160" t="s">
        <v>307</v>
      </c>
      <c r="N79" s="239">
        <v>25</v>
      </c>
      <c r="O79" s="146" t="s">
        <v>294</v>
      </c>
      <c r="P79" s="146" t="s">
        <v>416</v>
      </c>
      <c r="Q79" s="207">
        <v>21916</v>
      </c>
      <c r="R79" s="146" t="s">
        <v>1568</v>
      </c>
      <c r="S79" s="210">
        <v>872044941</v>
      </c>
      <c r="T79" s="191">
        <v>15</v>
      </c>
      <c r="U79" s="210">
        <v>15.3</v>
      </c>
      <c r="V79" s="210" t="s">
        <v>413</v>
      </c>
      <c r="W79" s="218" t="s">
        <v>1544</v>
      </c>
    </row>
    <row r="80" spans="1:23" s="488" customFormat="1" ht="46.5">
      <c r="A80" s="288"/>
      <c r="B80" s="515"/>
      <c r="C80" s="546">
        <v>38</v>
      </c>
      <c r="D80" s="610" t="s">
        <v>2113</v>
      </c>
      <c r="E80" s="1164" t="s">
        <v>307</v>
      </c>
      <c r="F80" s="1044">
        <v>60000</v>
      </c>
      <c r="G80" s="1164" t="s">
        <v>307</v>
      </c>
      <c r="H80" s="1164" t="s">
        <v>307</v>
      </c>
      <c r="I80" s="1164" t="s">
        <v>307</v>
      </c>
      <c r="J80" s="1068">
        <v>60000</v>
      </c>
      <c r="K80" s="443"/>
      <c r="L80" s="443"/>
      <c r="M80" s="443"/>
      <c r="N80" s="443"/>
      <c r="O80" s="436"/>
      <c r="P80" s="436"/>
      <c r="Q80" s="453"/>
      <c r="R80" s="437"/>
      <c r="S80" s="193"/>
      <c r="T80" s="453">
        <v>15</v>
      </c>
      <c r="U80" s="453">
        <v>15.3</v>
      </c>
      <c r="V80" s="453" t="s">
        <v>413</v>
      </c>
      <c r="W80" s="460" t="s">
        <v>2066</v>
      </c>
    </row>
    <row r="81" spans="1:23" s="498" customFormat="1" ht="135">
      <c r="A81" s="159"/>
      <c r="B81" s="1884"/>
      <c r="C81" s="619"/>
      <c r="D81" s="611" t="s">
        <v>2114</v>
      </c>
      <c r="E81" s="1162" t="s">
        <v>307</v>
      </c>
      <c r="F81" s="1194">
        <v>15000</v>
      </c>
      <c r="G81" s="1162" t="s">
        <v>307</v>
      </c>
      <c r="H81" s="1162" t="s">
        <v>307</v>
      </c>
      <c r="I81" s="1162" t="s">
        <v>307</v>
      </c>
      <c r="J81" s="1473">
        <v>15000</v>
      </c>
      <c r="K81" s="1656">
        <v>25</v>
      </c>
      <c r="L81" s="1656">
        <v>6</v>
      </c>
      <c r="M81" s="1656">
        <v>20</v>
      </c>
      <c r="N81" s="1656">
        <v>51</v>
      </c>
      <c r="O81" s="788" t="s">
        <v>294</v>
      </c>
      <c r="P81" s="788" t="s">
        <v>2115</v>
      </c>
      <c r="Q81" s="781" t="s">
        <v>2116</v>
      </c>
      <c r="R81" s="780" t="s">
        <v>2111</v>
      </c>
      <c r="S81" s="1894" t="s">
        <v>2117</v>
      </c>
      <c r="T81" s="781">
        <v>15</v>
      </c>
      <c r="U81" s="781">
        <v>15.3</v>
      </c>
      <c r="V81" s="781" t="s">
        <v>413</v>
      </c>
      <c r="W81" s="1895" t="s">
        <v>2066</v>
      </c>
    </row>
    <row r="82" spans="1:23" s="498" customFormat="1" ht="135">
      <c r="A82" s="159"/>
      <c r="B82" s="1884"/>
      <c r="C82" s="619"/>
      <c r="D82" s="611" t="s">
        <v>2118</v>
      </c>
      <c r="E82" s="1162" t="s">
        <v>307</v>
      </c>
      <c r="F82" s="1194">
        <v>35000</v>
      </c>
      <c r="G82" s="1162" t="s">
        <v>307</v>
      </c>
      <c r="H82" s="1162" t="s">
        <v>307</v>
      </c>
      <c r="I82" s="1162" t="s">
        <v>307</v>
      </c>
      <c r="J82" s="1473">
        <v>35000</v>
      </c>
      <c r="K82" s="1656">
        <v>150</v>
      </c>
      <c r="L82" s="1656">
        <v>14</v>
      </c>
      <c r="M82" s="1656">
        <v>40</v>
      </c>
      <c r="N82" s="1656">
        <v>204</v>
      </c>
      <c r="O82" s="788" t="s">
        <v>294</v>
      </c>
      <c r="P82" s="788" t="s">
        <v>2115</v>
      </c>
      <c r="Q82" s="781" t="s">
        <v>2119</v>
      </c>
      <c r="R82" s="780" t="s">
        <v>2111</v>
      </c>
      <c r="S82" s="1894" t="s">
        <v>2117</v>
      </c>
      <c r="T82" s="781">
        <v>15</v>
      </c>
      <c r="U82" s="781">
        <v>15.3</v>
      </c>
      <c r="V82" s="781" t="s">
        <v>413</v>
      </c>
      <c r="W82" s="1895" t="s">
        <v>2066</v>
      </c>
    </row>
    <row r="83" spans="1:23" s="498" customFormat="1" ht="135">
      <c r="A83" s="163"/>
      <c r="B83" s="1885"/>
      <c r="C83" s="633"/>
      <c r="D83" s="612" t="s">
        <v>2120</v>
      </c>
      <c r="E83" s="1163" t="s">
        <v>307</v>
      </c>
      <c r="F83" s="1195">
        <v>10000</v>
      </c>
      <c r="G83" s="1163" t="s">
        <v>307</v>
      </c>
      <c r="H83" s="1163" t="s">
        <v>307</v>
      </c>
      <c r="I83" s="1163" t="s">
        <v>307</v>
      </c>
      <c r="J83" s="1481">
        <v>10000</v>
      </c>
      <c r="K83" s="1662">
        <v>25</v>
      </c>
      <c r="L83" s="1662">
        <v>6</v>
      </c>
      <c r="M83" s="1662">
        <v>10</v>
      </c>
      <c r="N83" s="1662">
        <v>41</v>
      </c>
      <c r="O83" s="792" t="s">
        <v>294</v>
      </c>
      <c r="P83" s="792" t="s">
        <v>2115</v>
      </c>
      <c r="Q83" s="791" t="s">
        <v>2121</v>
      </c>
      <c r="R83" s="801" t="s">
        <v>2111</v>
      </c>
      <c r="S83" s="1925" t="s">
        <v>2117</v>
      </c>
      <c r="T83" s="791">
        <v>15</v>
      </c>
      <c r="U83" s="791">
        <v>15.3</v>
      </c>
      <c r="V83" s="791" t="s">
        <v>413</v>
      </c>
      <c r="W83" s="1888" t="s">
        <v>2066</v>
      </c>
    </row>
    <row r="84" spans="1:23" s="488" customFormat="1" ht="139.5">
      <c r="A84" s="235"/>
      <c r="B84" s="513"/>
      <c r="C84" s="524">
        <v>39</v>
      </c>
      <c r="D84" s="117" t="s">
        <v>2122</v>
      </c>
      <c r="E84" s="1160" t="s">
        <v>307</v>
      </c>
      <c r="F84" s="1159">
        <v>25000</v>
      </c>
      <c r="G84" s="1160" t="s">
        <v>307</v>
      </c>
      <c r="H84" s="1160" t="s">
        <v>307</v>
      </c>
      <c r="I84" s="1160" t="s">
        <v>307</v>
      </c>
      <c r="J84" s="1036">
        <v>25000</v>
      </c>
      <c r="K84" s="239">
        <v>30</v>
      </c>
      <c r="L84" s="239" t="s">
        <v>150</v>
      </c>
      <c r="M84" s="239" t="s">
        <v>150</v>
      </c>
      <c r="N84" s="239">
        <v>30</v>
      </c>
      <c r="O84" s="146" t="s">
        <v>294</v>
      </c>
      <c r="P84" s="146" t="s">
        <v>2115</v>
      </c>
      <c r="Q84" s="210" t="s">
        <v>776</v>
      </c>
      <c r="R84" s="189" t="s">
        <v>2099</v>
      </c>
      <c r="S84" s="228" t="s">
        <v>2100</v>
      </c>
      <c r="T84" s="210">
        <v>15</v>
      </c>
      <c r="U84" s="210">
        <v>15.3</v>
      </c>
      <c r="V84" s="210" t="s">
        <v>413</v>
      </c>
      <c r="W84" s="168" t="s">
        <v>2066</v>
      </c>
    </row>
    <row r="85" spans="1:23" s="488" customFormat="1" ht="46.5">
      <c r="A85" s="288"/>
      <c r="B85" s="515"/>
      <c r="C85" s="546">
        <v>40</v>
      </c>
      <c r="D85" s="853" t="s">
        <v>2184</v>
      </c>
      <c r="E85" s="443"/>
      <c r="F85" s="1044">
        <v>80000</v>
      </c>
      <c r="G85" s="443"/>
      <c r="H85" s="443"/>
      <c r="I85" s="443"/>
      <c r="J85" s="1068">
        <v>80000</v>
      </c>
      <c r="K85" s="854"/>
      <c r="L85" s="854"/>
      <c r="M85" s="854"/>
      <c r="N85" s="854"/>
      <c r="O85" s="831"/>
      <c r="P85" s="831"/>
      <c r="Q85" s="248"/>
      <c r="R85" s="460"/>
      <c r="S85" s="457"/>
      <c r="T85" s="832">
        <v>15</v>
      </c>
      <c r="U85" s="832">
        <v>15.3</v>
      </c>
      <c r="V85" s="832" t="s">
        <v>413</v>
      </c>
      <c r="W85" s="437" t="s">
        <v>2934</v>
      </c>
    </row>
    <row r="86" spans="1:23" s="498" customFormat="1" ht="157.5">
      <c r="A86" s="163"/>
      <c r="B86" s="1885"/>
      <c r="C86" s="616"/>
      <c r="D86" s="1926" t="s">
        <v>2873</v>
      </c>
      <c r="E86" s="1927" t="s">
        <v>307</v>
      </c>
      <c r="F86" s="1466">
        <v>26000</v>
      </c>
      <c r="G86" s="1927" t="s">
        <v>307</v>
      </c>
      <c r="H86" s="1927" t="s">
        <v>307</v>
      </c>
      <c r="I86" s="1927" t="s">
        <v>307</v>
      </c>
      <c r="J86" s="1481">
        <v>26000</v>
      </c>
      <c r="K86" s="1928">
        <v>100</v>
      </c>
      <c r="L86" s="1928">
        <v>50</v>
      </c>
      <c r="M86" s="1928">
        <v>50</v>
      </c>
      <c r="N86" s="1928">
        <v>200</v>
      </c>
      <c r="O86" s="1929" t="s">
        <v>294</v>
      </c>
      <c r="P86" s="1929" t="s">
        <v>2179</v>
      </c>
      <c r="Q86" s="1467" t="s">
        <v>786</v>
      </c>
      <c r="R86" s="1888" t="s">
        <v>2168</v>
      </c>
      <c r="S86" s="1696" t="s">
        <v>2169</v>
      </c>
      <c r="T86" s="1795">
        <v>15</v>
      </c>
      <c r="U86" s="1795">
        <v>15.3</v>
      </c>
      <c r="V86" s="1795" t="s">
        <v>413</v>
      </c>
      <c r="W86" s="357" t="s">
        <v>2934</v>
      </c>
    </row>
    <row r="87" spans="1:23" s="498" customFormat="1" ht="157.5">
      <c r="A87" s="1081"/>
      <c r="B87" s="1896"/>
      <c r="C87" s="1833"/>
      <c r="D87" s="1930" t="s">
        <v>2874</v>
      </c>
      <c r="E87" s="1931" t="s">
        <v>307</v>
      </c>
      <c r="F87" s="1737">
        <v>2000</v>
      </c>
      <c r="G87" s="1931" t="s">
        <v>307</v>
      </c>
      <c r="H87" s="1931" t="s">
        <v>307</v>
      </c>
      <c r="I87" s="1931" t="s">
        <v>307</v>
      </c>
      <c r="J87" s="1707">
        <v>2000</v>
      </c>
      <c r="K87" s="1932">
        <v>20</v>
      </c>
      <c r="L87" s="1932">
        <v>10</v>
      </c>
      <c r="M87" s="1932">
        <v>20</v>
      </c>
      <c r="N87" s="1932">
        <v>50</v>
      </c>
      <c r="O87" s="1933" t="s">
        <v>294</v>
      </c>
      <c r="P87" s="1933" t="s">
        <v>2179</v>
      </c>
      <c r="Q87" s="1934" t="s">
        <v>782</v>
      </c>
      <c r="R87" s="1898" t="s">
        <v>2168</v>
      </c>
      <c r="S87" s="1837" t="s">
        <v>2169</v>
      </c>
      <c r="T87" s="1935">
        <v>15</v>
      </c>
      <c r="U87" s="1935">
        <v>15.3</v>
      </c>
      <c r="V87" s="1935" t="s">
        <v>413</v>
      </c>
      <c r="W87" s="169" t="s">
        <v>2934</v>
      </c>
    </row>
    <row r="88" spans="1:23" s="498" customFormat="1" ht="157.5">
      <c r="A88" s="159"/>
      <c r="B88" s="1884"/>
      <c r="C88" s="615"/>
      <c r="D88" s="1914" t="s">
        <v>2875</v>
      </c>
      <c r="E88" s="1936" t="s">
        <v>307</v>
      </c>
      <c r="F88" s="1461">
        <v>15000</v>
      </c>
      <c r="G88" s="1936" t="s">
        <v>307</v>
      </c>
      <c r="H88" s="1936" t="s">
        <v>307</v>
      </c>
      <c r="I88" s="1936" t="s">
        <v>307</v>
      </c>
      <c r="J88" s="1473">
        <v>15000</v>
      </c>
      <c r="K88" s="1937">
        <v>70</v>
      </c>
      <c r="L88" s="1937">
        <v>20</v>
      </c>
      <c r="M88" s="1937">
        <v>10</v>
      </c>
      <c r="N88" s="1937">
        <v>100</v>
      </c>
      <c r="O88" s="1938" t="s">
        <v>294</v>
      </c>
      <c r="P88" s="1938" t="s">
        <v>2179</v>
      </c>
      <c r="Q88" s="1462" t="s">
        <v>782</v>
      </c>
      <c r="R88" s="1895" t="s">
        <v>2168</v>
      </c>
      <c r="S88" s="1658" t="s">
        <v>2169</v>
      </c>
      <c r="T88" s="1792">
        <v>15</v>
      </c>
      <c r="U88" s="1792">
        <v>15.3</v>
      </c>
      <c r="V88" s="1792" t="s">
        <v>413</v>
      </c>
      <c r="W88" s="297" t="s">
        <v>2934</v>
      </c>
    </row>
    <row r="89" spans="1:23" s="498" customFormat="1" ht="157.5">
      <c r="A89" s="163"/>
      <c r="B89" s="1885"/>
      <c r="C89" s="616"/>
      <c r="D89" s="1926" t="s">
        <v>3234</v>
      </c>
      <c r="E89" s="1162" t="s">
        <v>307</v>
      </c>
      <c r="F89" s="1466">
        <v>20000</v>
      </c>
      <c r="G89" s="1162" t="s">
        <v>307</v>
      </c>
      <c r="H89" s="1162" t="s">
        <v>307</v>
      </c>
      <c r="I89" s="1162" t="s">
        <v>307</v>
      </c>
      <c r="J89" s="1481">
        <v>20000</v>
      </c>
      <c r="K89" s="1928">
        <v>50</v>
      </c>
      <c r="L89" s="1928">
        <v>30</v>
      </c>
      <c r="M89" s="1928">
        <v>20</v>
      </c>
      <c r="N89" s="1928">
        <v>100</v>
      </c>
      <c r="O89" s="1929" t="s">
        <v>294</v>
      </c>
      <c r="P89" s="1929" t="s">
        <v>2179</v>
      </c>
      <c r="Q89" s="1467" t="s">
        <v>834</v>
      </c>
      <c r="R89" s="1888" t="s">
        <v>2168</v>
      </c>
      <c r="S89" s="1696" t="s">
        <v>2169</v>
      </c>
      <c r="T89" s="1795">
        <v>15</v>
      </c>
      <c r="U89" s="1795">
        <v>15.3</v>
      </c>
      <c r="V89" s="1795" t="s">
        <v>413</v>
      </c>
      <c r="W89" s="357" t="s">
        <v>2934</v>
      </c>
    </row>
    <row r="90" spans="1:23" s="498" customFormat="1" ht="157.5">
      <c r="A90" s="1082"/>
      <c r="B90" s="1906"/>
      <c r="C90" s="1939"/>
      <c r="D90" s="1940" t="s">
        <v>2876</v>
      </c>
      <c r="E90" s="1927" t="s">
        <v>307</v>
      </c>
      <c r="F90" s="1922">
        <v>17000</v>
      </c>
      <c r="G90" s="1927" t="s">
        <v>307</v>
      </c>
      <c r="H90" s="1927" t="s">
        <v>307</v>
      </c>
      <c r="I90" s="1927" t="s">
        <v>307</v>
      </c>
      <c r="J90" s="1335">
        <v>17000</v>
      </c>
      <c r="K90" s="1941">
        <v>70</v>
      </c>
      <c r="L90" s="1941">
        <v>20</v>
      </c>
      <c r="M90" s="1941">
        <v>10</v>
      </c>
      <c r="N90" s="1941">
        <v>100</v>
      </c>
      <c r="O90" s="1942" t="s">
        <v>294</v>
      </c>
      <c r="P90" s="1942" t="s">
        <v>2179</v>
      </c>
      <c r="Q90" s="1943" t="s">
        <v>980</v>
      </c>
      <c r="R90" s="1913" t="s">
        <v>2168</v>
      </c>
      <c r="S90" s="1944" t="s">
        <v>2169</v>
      </c>
      <c r="T90" s="1945">
        <v>15</v>
      </c>
      <c r="U90" s="1945">
        <v>15.3</v>
      </c>
      <c r="V90" s="1945" t="s">
        <v>413</v>
      </c>
      <c r="W90" s="277" t="s">
        <v>2934</v>
      </c>
    </row>
    <row r="91" spans="1:23" s="488" customFormat="1" ht="162.75">
      <c r="A91" s="235"/>
      <c r="B91" s="513"/>
      <c r="C91" s="524">
        <v>41</v>
      </c>
      <c r="D91" s="187" t="s">
        <v>2195</v>
      </c>
      <c r="E91" s="1160" t="s">
        <v>307</v>
      </c>
      <c r="F91" s="338">
        <v>100000</v>
      </c>
      <c r="G91" s="1160" t="s">
        <v>307</v>
      </c>
      <c r="H91" s="1160" t="s">
        <v>307</v>
      </c>
      <c r="I91" s="1160" t="s">
        <v>307</v>
      </c>
      <c r="J91" s="1036">
        <v>100000</v>
      </c>
      <c r="K91" s="365">
        <v>300</v>
      </c>
      <c r="L91" s="365">
        <v>100</v>
      </c>
      <c r="M91" s="366">
        <v>0</v>
      </c>
      <c r="N91" s="363">
        <v>400</v>
      </c>
      <c r="O91" s="284" t="s">
        <v>294</v>
      </c>
      <c r="P91" s="284" t="s">
        <v>2179</v>
      </c>
      <c r="Q91" s="207">
        <v>21855</v>
      </c>
      <c r="R91" s="146" t="s">
        <v>2162</v>
      </c>
      <c r="S91" s="150" t="s">
        <v>2163</v>
      </c>
      <c r="T91" s="271">
        <v>15</v>
      </c>
      <c r="U91" s="271">
        <v>15.3</v>
      </c>
      <c r="V91" s="271" t="s">
        <v>413</v>
      </c>
      <c r="W91" s="189" t="s">
        <v>2934</v>
      </c>
    </row>
    <row r="92" spans="1:23" s="488" customFormat="1" ht="162.75">
      <c r="A92" s="235"/>
      <c r="B92" s="513"/>
      <c r="C92" s="524">
        <v>42</v>
      </c>
      <c r="D92" s="535" t="s">
        <v>2185</v>
      </c>
      <c r="E92" s="1160" t="s">
        <v>307</v>
      </c>
      <c r="F92" s="338">
        <v>100000</v>
      </c>
      <c r="G92" s="1160" t="s">
        <v>307</v>
      </c>
      <c r="H92" s="1160" t="s">
        <v>307</v>
      </c>
      <c r="I92" s="1160" t="s">
        <v>307</v>
      </c>
      <c r="J92" s="1036">
        <v>100000</v>
      </c>
      <c r="K92" s="363">
        <v>100</v>
      </c>
      <c r="L92" s="363">
        <v>50</v>
      </c>
      <c r="M92" s="363">
        <v>100</v>
      </c>
      <c r="N92" s="363">
        <v>250</v>
      </c>
      <c r="O92" s="284" t="s">
        <v>294</v>
      </c>
      <c r="P92" s="284" t="s">
        <v>2179</v>
      </c>
      <c r="Q92" s="207">
        <v>21855</v>
      </c>
      <c r="R92" s="189" t="s">
        <v>2182</v>
      </c>
      <c r="S92" s="218" t="s">
        <v>2183</v>
      </c>
      <c r="T92" s="271">
        <v>15</v>
      </c>
      <c r="U92" s="271">
        <v>15.3</v>
      </c>
      <c r="V92" s="271" t="s">
        <v>413</v>
      </c>
      <c r="W92" s="189" t="s">
        <v>2934</v>
      </c>
    </row>
    <row r="93" spans="1:23" s="488" customFormat="1" ht="139.5">
      <c r="A93" s="235"/>
      <c r="B93" s="513"/>
      <c r="C93" s="524">
        <v>43</v>
      </c>
      <c r="D93" s="187" t="s">
        <v>2665</v>
      </c>
      <c r="E93" s="1068">
        <v>0</v>
      </c>
      <c r="F93" s="1140">
        <v>40000</v>
      </c>
      <c r="G93" s="1068">
        <v>0</v>
      </c>
      <c r="H93" s="1068">
        <v>0</v>
      </c>
      <c r="I93" s="1068">
        <v>0</v>
      </c>
      <c r="J93" s="227">
        <v>40000</v>
      </c>
      <c r="K93" s="239">
        <v>30</v>
      </c>
      <c r="L93" s="239">
        <v>20</v>
      </c>
      <c r="M93" s="338">
        <v>0</v>
      </c>
      <c r="N93" s="239">
        <v>50</v>
      </c>
      <c r="O93" s="217" t="s">
        <v>294</v>
      </c>
      <c r="P93" s="217" t="s">
        <v>793</v>
      </c>
      <c r="Q93" s="207">
        <v>21916</v>
      </c>
      <c r="R93" s="274" t="s">
        <v>2596</v>
      </c>
      <c r="S93" s="210" t="s">
        <v>2666</v>
      </c>
      <c r="T93" s="210">
        <v>15</v>
      </c>
      <c r="U93" s="210">
        <v>15.3</v>
      </c>
      <c r="V93" s="210" t="s">
        <v>413</v>
      </c>
      <c r="W93" s="290" t="s">
        <v>2500</v>
      </c>
    </row>
    <row r="94" spans="1:23" s="488" customFormat="1" ht="139.5">
      <c r="A94" s="235"/>
      <c r="B94" s="513"/>
      <c r="C94" s="522">
        <v>44</v>
      </c>
      <c r="D94" s="126" t="s">
        <v>2343</v>
      </c>
      <c r="E94" s="227">
        <v>0</v>
      </c>
      <c r="F94" s="1138">
        <v>50000</v>
      </c>
      <c r="G94" s="227">
        <v>0</v>
      </c>
      <c r="H94" s="227">
        <v>0</v>
      </c>
      <c r="I94" s="227">
        <v>0</v>
      </c>
      <c r="J94" s="1131">
        <v>50000</v>
      </c>
      <c r="K94" s="239">
        <v>500</v>
      </c>
      <c r="L94" s="227">
        <v>0</v>
      </c>
      <c r="M94" s="227">
        <v>0</v>
      </c>
      <c r="N94" s="239">
        <v>500</v>
      </c>
      <c r="O94" s="146" t="s">
        <v>294</v>
      </c>
      <c r="P94" s="146" t="s">
        <v>416</v>
      </c>
      <c r="Q94" s="233">
        <v>22068</v>
      </c>
      <c r="R94" s="146" t="s">
        <v>2329</v>
      </c>
      <c r="S94" s="210" t="s">
        <v>2330</v>
      </c>
      <c r="T94" s="210">
        <v>15</v>
      </c>
      <c r="U94" s="210">
        <v>15.3</v>
      </c>
      <c r="V94" s="210" t="s">
        <v>413</v>
      </c>
      <c r="W94" s="218" t="s">
        <v>2314</v>
      </c>
    </row>
    <row r="95" spans="1:23" s="488" customFormat="1" ht="162.75">
      <c r="A95" s="235"/>
      <c r="B95" s="513"/>
      <c r="C95" s="524">
        <v>45</v>
      </c>
      <c r="D95" s="535" t="s">
        <v>2186</v>
      </c>
      <c r="E95" s="1160" t="s">
        <v>307</v>
      </c>
      <c r="F95" s="338">
        <v>30000</v>
      </c>
      <c r="G95" s="1160" t="s">
        <v>307</v>
      </c>
      <c r="H95" s="1160" t="s">
        <v>307</v>
      </c>
      <c r="I95" s="1160" t="s">
        <v>307</v>
      </c>
      <c r="J95" s="1036">
        <v>30000</v>
      </c>
      <c r="K95" s="363">
        <v>200</v>
      </c>
      <c r="L95" s="363">
        <v>50</v>
      </c>
      <c r="M95" s="364">
        <v>0</v>
      </c>
      <c r="N95" s="363">
        <v>250</v>
      </c>
      <c r="O95" s="284" t="s">
        <v>294</v>
      </c>
      <c r="P95" s="284" t="s">
        <v>2179</v>
      </c>
      <c r="Q95" s="207">
        <v>22068</v>
      </c>
      <c r="R95" s="189" t="s">
        <v>2187</v>
      </c>
      <c r="S95" s="262" t="s">
        <v>2188</v>
      </c>
      <c r="T95" s="271">
        <v>15</v>
      </c>
      <c r="U95" s="271">
        <v>15.3</v>
      </c>
      <c r="V95" s="271" t="s">
        <v>413</v>
      </c>
      <c r="W95" s="189" t="s">
        <v>2934</v>
      </c>
    </row>
    <row r="96" spans="1:23" s="488" customFormat="1" ht="162.75">
      <c r="A96" s="235"/>
      <c r="B96" s="513"/>
      <c r="C96" s="524">
        <v>46</v>
      </c>
      <c r="D96" s="187" t="s">
        <v>2198</v>
      </c>
      <c r="E96" s="1160" t="s">
        <v>307</v>
      </c>
      <c r="F96" s="338">
        <v>30000</v>
      </c>
      <c r="G96" s="1160" t="s">
        <v>307</v>
      </c>
      <c r="H96" s="1160" t="s">
        <v>307</v>
      </c>
      <c r="I96" s="1160" t="s">
        <v>307</v>
      </c>
      <c r="J96" s="1036">
        <v>30000</v>
      </c>
      <c r="K96" s="365">
        <v>400</v>
      </c>
      <c r="L96" s="365">
        <v>100</v>
      </c>
      <c r="M96" s="366">
        <v>0</v>
      </c>
      <c r="N96" s="363">
        <v>500</v>
      </c>
      <c r="O96" s="284" t="s">
        <v>294</v>
      </c>
      <c r="P96" s="284" t="s">
        <v>2179</v>
      </c>
      <c r="Q96" s="207">
        <v>22068</v>
      </c>
      <c r="R96" s="146" t="s">
        <v>2162</v>
      </c>
      <c r="S96" s="150" t="s">
        <v>2163</v>
      </c>
      <c r="T96" s="271">
        <v>15</v>
      </c>
      <c r="U96" s="271">
        <v>15.3</v>
      </c>
      <c r="V96" s="271" t="s">
        <v>413</v>
      </c>
      <c r="W96" s="189" t="s">
        <v>2934</v>
      </c>
    </row>
    <row r="97" spans="1:23" s="487" customFormat="1" ht="139.5">
      <c r="A97" s="235"/>
      <c r="B97" s="513"/>
      <c r="C97" s="523">
        <v>47</v>
      </c>
      <c r="D97" s="358" t="s">
        <v>966</v>
      </c>
      <c r="E97" s="1068">
        <v>0</v>
      </c>
      <c r="F97" s="1138">
        <v>250000</v>
      </c>
      <c r="G97" s="1068">
        <v>0</v>
      </c>
      <c r="H97" s="1068">
        <v>0</v>
      </c>
      <c r="I97" s="1068">
        <v>0</v>
      </c>
      <c r="J97" s="227">
        <f>SUM(E97:I97)</f>
        <v>250000</v>
      </c>
      <c r="K97" s="239">
        <v>230</v>
      </c>
      <c r="L97" s="239">
        <v>150</v>
      </c>
      <c r="M97" s="239">
        <v>20</v>
      </c>
      <c r="N97" s="239">
        <v>400</v>
      </c>
      <c r="O97" s="146" t="s">
        <v>294</v>
      </c>
      <c r="P97" s="146" t="s">
        <v>967</v>
      </c>
      <c r="Q97" s="228" t="s">
        <v>786</v>
      </c>
      <c r="R97" s="189" t="s">
        <v>968</v>
      </c>
      <c r="S97" s="218" t="s">
        <v>969</v>
      </c>
      <c r="T97" s="210">
        <v>15</v>
      </c>
      <c r="U97" s="210">
        <v>15.3</v>
      </c>
      <c r="V97" s="210" t="s">
        <v>413</v>
      </c>
      <c r="W97" s="168" t="s">
        <v>893</v>
      </c>
    </row>
    <row r="98" spans="1:23" s="488" customFormat="1" ht="139.5">
      <c r="A98" s="235"/>
      <c r="B98" s="513"/>
      <c r="C98" s="525">
        <v>48</v>
      </c>
      <c r="D98" s="535" t="s">
        <v>1837</v>
      </c>
      <c r="E98" s="1160" t="s">
        <v>307</v>
      </c>
      <c r="F98" s="1145">
        <v>60000</v>
      </c>
      <c r="G98" s="1160" t="s">
        <v>307</v>
      </c>
      <c r="H98" s="1160" t="s">
        <v>307</v>
      </c>
      <c r="I98" s="1160" t="s">
        <v>307</v>
      </c>
      <c r="J98" s="1036">
        <v>60000</v>
      </c>
      <c r="K98" s="151">
        <v>130</v>
      </c>
      <c r="L98" s="151">
        <v>25</v>
      </c>
      <c r="M98" s="151">
        <v>5</v>
      </c>
      <c r="N98" s="151">
        <v>160</v>
      </c>
      <c r="O98" s="146" t="s">
        <v>294</v>
      </c>
      <c r="P98" s="146" t="s">
        <v>416</v>
      </c>
      <c r="Q98" s="152" t="s">
        <v>1260</v>
      </c>
      <c r="R98" s="149" t="s">
        <v>1732</v>
      </c>
      <c r="S98" s="152" t="s">
        <v>1733</v>
      </c>
      <c r="T98" s="152">
        <v>15</v>
      </c>
      <c r="U98" s="152">
        <v>3</v>
      </c>
      <c r="V98" s="152" t="s">
        <v>413</v>
      </c>
      <c r="W98" s="168" t="s">
        <v>1725</v>
      </c>
    </row>
    <row r="99" spans="1:23" s="488" customFormat="1" ht="46.5">
      <c r="A99" s="288"/>
      <c r="B99" s="515"/>
      <c r="C99" s="546">
        <v>49</v>
      </c>
      <c r="D99" s="584" t="s">
        <v>2189</v>
      </c>
      <c r="E99" s="1164" t="s">
        <v>307</v>
      </c>
      <c r="F99" s="1044">
        <v>100000</v>
      </c>
      <c r="G99" s="1164" t="s">
        <v>307</v>
      </c>
      <c r="H99" s="1164" t="s">
        <v>307</v>
      </c>
      <c r="I99" s="1164" t="s">
        <v>307</v>
      </c>
      <c r="J99" s="1068">
        <v>100000</v>
      </c>
      <c r="K99" s="856"/>
      <c r="L99" s="856"/>
      <c r="M99" s="856"/>
      <c r="N99" s="854"/>
      <c r="O99" s="831"/>
      <c r="P99" s="831"/>
      <c r="Q99" s="248"/>
      <c r="R99" s="436"/>
      <c r="S99" s="457"/>
      <c r="T99" s="832">
        <v>15</v>
      </c>
      <c r="U99" s="832">
        <v>15.3</v>
      </c>
      <c r="V99" s="832" t="s">
        <v>413</v>
      </c>
      <c r="W99" s="437" t="s">
        <v>2934</v>
      </c>
    </row>
    <row r="100" spans="1:23" s="498" customFormat="1" ht="180">
      <c r="A100" s="159"/>
      <c r="B100" s="1884"/>
      <c r="C100" s="619"/>
      <c r="D100" s="1571" t="s">
        <v>3027</v>
      </c>
      <c r="E100" s="1936" t="s">
        <v>307</v>
      </c>
      <c r="F100" s="1461">
        <v>10000</v>
      </c>
      <c r="G100" s="1936" t="s">
        <v>307</v>
      </c>
      <c r="H100" s="1936" t="s">
        <v>307</v>
      </c>
      <c r="I100" s="1936" t="s">
        <v>307</v>
      </c>
      <c r="J100" s="1473">
        <v>10000</v>
      </c>
      <c r="K100" s="1404">
        <v>100</v>
      </c>
      <c r="L100" s="1404">
        <v>50</v>
      </c>
      <c r="M100" s="1899">
        <v>0</v>
      </c>
      <c r="N100" s="1937">
        <v>150</v>
      </c>
      <c r="O100" s="1000" t="s">
        <v>294</v>
      </c>
      <c r="P100" s="1000" t="s">
        <v>2190</v>
      </c>
      <c r="Q100" s="920" t="s">
        <v>2191</v>
      </c>
      <c r="R100" s="788" t="s">
        <v>2162</v>
      </c>
      <c r="S100" s="1658" t="s">
        <v>2163</v>
      </c>
      <c r="T100" s="1792">
        <v>15</v>
      </c>
      <c r="U100" s="1792">
        <v>15.3</v>
      </c>
      <c r="V100" s="1792" t="s">
        <v>413</v>
      </c>
      <c r="W100" s="780" t="s">
        <v>2934</v>
      </c>
    </row>
    <row r="101" spans="1:23" s="498" customFormat="1" ht="180">
      <c r="A101" s="163"/>
      <c r="B101" s="1885"/>
      <c r="C101" s="633"/>
      <c r="D101" s="1574" t="s">
        <v>2859</v>
      </c>
      <c r="E101" s="1927" t="s">
        <v>307</v>
      </c>
      <c r="F101" s="1466">
        <v>10000</v>
      </c>
      <c r="G101" s="1927" t="s">
        <v>307</v>
      </c>
      <c r="H101" s="1927" t="s">
        <v>307</v>
      </c>
      <c r="I101" s="1927" t="s">
        <v>307</v>
      </c>
      <c r="J101" s="1481">
        <v>10000</v>
      </c>
      <c r="K101" s="1407">
        <v>100</v>
      </c>
      <c r="L101" s="1407">
        <v>50</v>
      </c>
      <c r="M101" s="1946">
        <v>0</v>
      </c>
      <c r="N101" s="1928">
        <v>150</v>
      </c>
      <c r="O101" s="1385" t="s">
        <v>294</v>
      </c>
      <c r="P101" s="1385" t="s">
        <v>2190</v>
      </c>
      <c r="Q101" s="926" t="s">
        <v>2192</v>
      </c>
      <c r="R101" s="792" t="s">
        <v>2162</v>
      </c>
      <c r="S101" s="1696" t="s">
        <v>2163</v>
      </c>
      <c r="T101" s="1795">
        <v>15</v>
      </c>
      <c r="U101" s="1795">
        <v>15.3</v>
      </c>
      <c r="V101" s="1795" t="s">
        <v>413</v>
      </c>
      <c r="W101" s="801" t="s">
        <v>2934</v>
      </c>
    </row>
    <row r="102" spans="1:23" s="498" customFormat="1" ht="180">
      <c r="A102" s="1081"/>
      <c r="B102" s="1896"/>
      <c r="C102" s="1496"/>
      <c r="D102" s="1947" t="s">
        <v>3028</v>
      </c>
      <c r="E102" s="1931" t="s">
        <v>307</v>
      </c>
      <c r="F102" s="1737">
        <v>50000</v>
      </c>
      <c r="G102" s="1931" t="s">
        <v>307</v>
      </c>
      <c r="H102" s="1931" t="s">
        <v>307</v>
      </c>
      <c r="I102" s="1931" t="s">
        <v>307</v>
      </c>
      <c r="J102" s="1707">
        <v>50000</v>
      </c>
      <c r="K102" s="1680">
        <v>150</v>
      </c>
      <c r="L102" s="1680">
        <v>50</v>
      </c>
      <c r="M102" s="1948">
        <v>0</v>
      </c>
      <c r="N102" s="1932">
        <v>200</v>
      </c>
      <c r="O102" s="1949" t="s">
        <v>294</v>
      </c>
      <c r="P102" s="1949" t="s">
        <v>2190</v>
      </c>
      <c r="Q102" s="1502" t="s">
        <v>2191</v>
      </c>
      <c r="R102" s="1409" t="s">
        <v>2162</v>
      </c>
      <c r="S102" s="1837" t="s">
        <v>2163</v>
      </c>
      <c r="T102" s="1935">
        <v>15</v>
      </c>
      <c r="U102" s="1935">
        <v>15.3</v>
      </c>
      <c r="V102" s="1935" t="s">
        <v>413</v>
      </c>
      <c r="W102" s="1672" t="s">
        <v>2934</v>
      </c>
    </row>
    <row r="103" spans="1:23" s="498" customFormat="1" ht="180">
      <c r="A103" s="1950"/>
      <c r="B103" s="1951"/>
      <c r="C103" s="1486"/>
      <c r="D103" s="1952" t="s">
        <v>2860</v>
      </c>
      <c r="E103" s="1953" t="s">
        <v>307</v>
      </c>
      <c r="F103" s="1541">
        <v>30000</v>
      </c>
      <c r="G103" s="1953" t="s">
        <v>307</v>
      </c>
      <c r="H103" s="1953" t="s">
        <v>307</v>
      </c>
      <c r="I103" s="1953" t="s">
        <v>307</v>
      </c>
      <c r="J103" s="1750">
        <v>30000</v>
      </c>
      <c r="K103" s="1954">
        <v>80</v>
      </c>
      <c r="L103" s="1954">
        <v>20</v>
      </c>
      <c r="M103" s="1955">
        <v>0</v>
      </c>
      <c r="N103" s="1956">
        <v>100</v>
      </c>
      <c r="O103" s="1957" t="s">
        <v>294</v>
      </c>
      <c r="P103" s="1957" t="s">
        <v>2190</v>
      </c>
      <c r="Q103" s="1491" t="s">
        <v>2193</v>
      </c>
      <c r="R103" s="1723" t="s">
        <v>2162</v>
      </c>
      <c r="S103" s="1818" t="s">
        <v>2163</v>
      </c>
      <c r="T103" s="1958">
        <v>15</v>
      </c>
      <c r="U103" s="1958">
        <v>15.3</v>
      </c>
      <c r="V103" s="1958" t="s">
        <v>413</v>
      </c>
      <c r="W103" s="1959" t="s">
        <v>2934</v>
      </c>
    </row>
    <row r="104" spans="1:23" s="488" customFormat="1" ht="46.5">
      <c r="A104" s="959"/>
      <c r="B104" s="960"/>
      <c r="C104" s="540">
        <v>50</v>
      </c>
      <c r="D104" s="1176" t="s">
        <v>2752</v>
      </c>
      <c r="E104" s="1162" t="s">
        <v>307</v>
      </c>
      <c r="F104" s="1057">
        <v>80000</v>
      </c>
      <c r="G104" s="1162" t="s">
        <v>307</v>
      </c>
      <c r="H104" s="1162" t="s">
        <v>307</v>
      </c>
      <c r="I104" s="1162" t="s">
        <v>307</v>
      </c>
      <c r="J104" s="1143">
        <f>SUM(E104:I104)</f>
        <v>80000</v>
      </c>
      <c r="K104" s="1177"/>
      <c r="L104" s="1177"/>
      <c r="M104" s="1178"/>
      <c r="N104" s="1179"/>
      <c r="O104" s="1180"/>
      <c r="P104" s="1180"/>
      <c r="Q104" s="176"/>
      <c r="R104" s="444"/>
      <c r="S104" s="1181"/>
      <c r="T104" s="1182">
        <v>15</v>
      </c>
      <c r="U104" s="1182">
        <v>15.3</v>
      </c>
      <c r="V104" s="1182" t="s">
        <v>413</v>
      </c>
      <c r="W104" s="297" t="s">
        <v>2934</v>
      </c>
    </row>
    <row r="105" spans="1:23" s="498" customFormat="1" ht="157.5">
      <c r="A105" s="159"/>
      <c r="B105" s="1884"/>
      <c r="C105" s="619"/>
      <c r="D105" s="574" t="s">
        <v>3229</v>
      </c>
      <c r="E105" s="1936" t="s">
        <v>307</v>
      </c>
      <c r="F105" s="1194">
        <v>10000</v>
      </c>
      <c r="G105" s="1936" t="s">
        <v>307</v>
      </c>
      <c r="H105" s="1936" t="s">
        <v>307</v>
      </c>
      <c r="I105" s="1936" t="s">
        <v>307</v>
      </c>
      <c r="J105" s="1473">
        <v>10000</v>
      </c>
      <c r="K105" s="1404">
        <v>70</v>
      </c>
      <c r="L105" s="1404">
        <v>30</v>
      </c>
      <c r="M105" s="1960">
        <v>0</v>
      </c>
      <c r="N105" s="1937">
        <v>100</v>
      </c>
      <c r="O105" s="1000" t="s">
        <v>294</v>
      </c>
      <c r="P105" s="1000" t="s">
        <v>2179</v>
      </c>
      <c r="Q105" s="920" t="s">
        <v>2196</v>
      </c>
      <c r="R105" s="788" t="s">
        <v>2162</v>
      </c>
      <c r="S105" s="1658" t="s">
        <v>2163</v>
      </c>
      <c r="T105" s="1792">
        <v>15</v>
      </c>
      <c r="U105" s="1792">
        <v>15.3</v>
      </c>
      <c r="V105" s="1792" t="s">
        <v>413</v>
      </c>
      <c r="W105" s="780" t="s">
        <v>2934</v>
      </c>
    </row>
    <row r="106" spans="1:23" s="498" customFormat="1" ht="157.5">
      <c r="A106" s="163"/>
      <c r="B106" s="1885"/>
      <c r="C106" s="633"/>
      <c r="D106" s="1574" t="s">
        <v>2861</v>
      </c>
      <c r="E106" s="1927" t="s">
        <v>307</v>
      </c>
      <c r="F106" s="1195">
        <v>70000</v>
      </c>
      <c r="G106" s="1927" t="s">
        <v>307</v>
      </c>
      <c r="H106" s="1927" t="s">
        <v>307</v>
      </c>
      <c r="I106" s="1927" t="s">
        <v>307</v>
      </c>
      <c r="J106" s="1481">
        <v>70000</v>
      </c>
      <c r="K106" s="1407">
        <v>120</v>
      </c>
      <c r="L106" s="1407">
        <v>30</v>
      </c>
      <c r="M106" s="1961">
        <v>0</v>
      </c>
      <c r="N106" s="1928">
        <v>150</v>
      </c>
      <c r="O106" s="1385" t="s">
        <v>294</v>
      </c>
      <c r="P106" s="1385" t="s">
        <v>2179</v>
      </c>
      <c r="Q106" s="926" t="s">
        <v>2197</v>
      </c>
      <c r="R106" s="792" t="s">
        <v>2162</v>
      </c>
      <c r="S106" s="1696" t="s">
        <v>2163</v>
      </c>
      <c r="T106" s="1795">
        <v>15</v>
      </c>
      <c r="U106" s="1795">
        <v>15.3</v>
      </c>
      <c r="V106" s="1795" t="s">
        <v>413</v>
      </c>
      <c r="W106" s="801" t="s">
        <v>2934</v>
      </c>
    </row>
    <row r="107" spans="1:23" s="488" customFormat="1" ht="162.75">
      <c r="A107" s="235"/>
      <c r="B107" s="513"/>
      <c r="C107" s="524">
        <v>51</v>
      </c>
      <c r="D107" s="117" t="s">
        <v>2199</v>
      </c>
      <c r="E107" s="1160" t="s">
        <v>307</v>
      </c>
      <c r="F107" s="338">
        <v>50000</v>
      </c>
      <c r="G107" s="1160" t="s">
        <v>307</v>
      </c>
      <c r="H107" s="1160" t="s">
        <v>307</v>
      </c>
      <c r="I107" s="1160" t="s">
        <v>307</v>
      </c>
      <c r="J107" s="1036">
        <v>50000</v>
      </c>
      <c r="K107" s="365">
        <v>30</v>
      </c>
      <c r="L107" s="365">
        <v>60</v>
      </c>
      <c r="M107" s="365">
        <v>10</v>
      </c>
      <c r="N107" s="363">
        <v>100</v>
      </c>
      <c r="O107" s="284" t="s">
        <v>294</v>
      </c>
      <c r="P107" s="284" t="s">
        <v>2179</v>
      </c>
      <c r="Q107" s="207">
        <v>22007</v>
      </c>
      <c r="R107" s="146" t="s">
        <v>2162</v>
      </c>
      <c r="S107" s="150" t="s">
        <v>2163</v>
      </c>
      <c r="T107" s="271">
        <v>15</v>
      </c>
      <c r="U107" s="271">
        <v>15.3</v>
      </c>
      <c r="V107" s="271" t="s">
        <v>413</v>
      </c>
      <c r="W107" s="189" t="s">
        <v>2934</v>
      </c>
    </row>
    <row r="108" spans="1:23" s="488" customFormat="1" ht="139.5">
      <c r="A108" s="235"/>
      <c r="B108" s="513"/>
      <c r="C108" s="524">
        <v>52</v>
      </c>
      <c r="D108" s="291" t="s">
        <v>3148</v>
      </c>
      <c r="E108" s="1160" t="s">
        <v>307</v>
      </c>
      <c r="F108" s="1140">
        <v>50000</v>
      </c>
      <c r="G108" s="1160" t="s">
        <v>307</v>
      </c>
      <c r="H108" s="1160" t="s">
        <v>307</v>
      </c>
      <c r="I108" s="1160" t="s">
        <v>307</v>
      </c>
      <c r="J108" s="227">
        <v>50000</v>
      </c>
      <c r="K108" s="227">
        <v>1000</v>
      </c>
      <c r="L108" s="239">
        <v>210</v>
      </c>
      <c r="M108" s="1054">
        <v>0</v>
      </c>
      <c r="N108" s="227">
        <f>SUBTOTAL(9,K108:M108)</f>
        <v>1210</v>
      </c>
      <c r="O108" s="146" t="s">
        <v>415</v>
      </c>
      <c r="P108" s="146" t="s">
        <v>416</v>
      </c>
      <c r="Q108" s="207">
        <v>21824</v>
      </c>
      <c r="R108" s="189" t="s">
        <v>2232</v>
      </c>
      <c r="S108" s="242" t="s">
        <v>3149</v>
      </c>
      <c r="T108" s="210">
        <v>15</v>
      </c>
      <c r="U108" s="210">
        <v>15.3</v>
      </c>
      <c r="V108" s="210" t="s">
        <v>413</v>
      </c>
      <c r="W108" s="189" t="s">
        <v>2933</v>
      </c>
    </row>
    <row r="109" spans="1:23" s="488" customFormat="1" ht="139.5">
      <c r="A109" s="235"/>
      <c r="B109" s="513"/>
      <c r="C109" s="524">
        <v>53</v>
      </c>
      <c r="D109" s="537" t="s">
        <v>2235</v>
      </c>
      <c r="E109" s="1160" t="s">
        <v>307</v>
      </c>
      <c r="F109" s="1165">
        <v>120000</v>
      </c>
      <c r="G109" s="1160" t="s">
        <v>307</v>
      </c>
      <c r="H109" s="1160" t="s">
        <v>307</v>
      </c>
      <c r="I109" s="1160" t="s">
        <v>307</v>
      </c>
      <c r="J109" s="227">
        <v>120000</v>
      </c>
      <c r="K109" s="239">
        <v>400</v>
      </c>
      <c r="L109" s="239">
        <v>35</v>
      </c>
      <c r="M109" s="239">
        <v>315</v>
      </c>
      <c r="N109" s="239">
        <v>750</v>
      </c>
      <c r="O109" s="146" t="s">
        <v>415</v>
      </c>
      <c r="P109" s="146" t="s">
        <v>416</v>
      </c>
      <c r="Q109" s="207">
        <v>21855</v>
      </c>
      <c r="R109" s="189" t="s">
        <v>2232</v>
      </c>
      <c r="S109" s="242" t="s">
        <v>2233</v>
      </c>
      <c r="T109" s="210">
        <v>15</v>
      </c>
      <c r="U109" s="210">
        <v>15.3</v>
      </c>
      <c r="V109" s="210" t="s">
        <v>413</v>
      </c>
      <c r="W109" s="189" t="s">
        <v>2933</v>
      </c>
    </row>
    <row r="110" spans="1:23" s="488" customFormat="1">
      <c r="A110" s="288"/>
      <c r="B110" s="515"/>
      <c r="C110" s="538">
        <v>54</v>
      </c>
      <c r="D110" s="539" t="s">
        <v>2236</v>
      </c>
      <c r="E110" s="1164" t="s">
        <v>307</v>
      </c>
      <c r="F110" s="1175">
        <v>130000</v>
      </c>
      <c r="G110" s="1164" t="s">
        <v>307</v>
      </c>
      <c r="H110" s="1164" t="s">
        <v>307</v>
      </c>
      <c r="I110" s="1164" t="s">
        <v>307</v>
      </c>
      <c r="J110" s="989">
        <v>130000</v>
      </c>
      <c r="K110" s="1049"/>
      <c r="L110" s="1049"/>
      <c r="M110" s="1049"/>
      <c r="N110" s="1049"/>
      <c r="O110" s="436"/>
      <c r="P110" s="436"/>
      <c r="Q110" s="453"/>
      <c r="R110" s="437"/>
      <c r="S110" s="499"/>
      <c r="T110" s="285"/>
      <c r="U110" s="285"/>
      <c r="V110" s="285"/>
      <c r="W110" s="437" t="s">
        <v>2933</v>
      </c>
    </row>
    <row r="111" spans="1:23" s="498" customFormat="1" ht="135">
      <c r="A111" s="159"/>
      <c r="B111" s="1884"/>
      <c r="C111" s="619"/>
      <c r="D111" s="1962" t="s">
        <v>2862</v>
      </c>
      <c r="E111" s="1827">
        <v>0</v>
      </c>
      <c r="F111" s="1561">
        <v>1500</v>
      </c>
      <c r="G111" s="1827">
        <v>0</v>
      </c>
      <c r="H111" s="1827">
        <v>0</v>
      </c>
      <c r="I111" s="1827">
        <v>0</v>
      </c>
      <c r="J111" s="1537">
        <v>1500</v>
      </c>
      <c r="K111" s="1656">
        <v>35</v>
      </c>
      <c r="L111" s="1656">
        <v>5</v>
      </c>
      <c r="M111" s="1827">
        <v>0</v>
      </c>
      <c r="N111" s="1656">
        <v>40</v>
      </c>
      <c r="O111" s="788" t="s">
        <v>415</v>
      </c>
      <c r="P111" s="788" t="s">
        <v>416</v>
      </c>
      <c r="Q111" s="1563">
        <v>21824</v>
      </c>
      <c r="R111" s="780" t="s">
        <v>2232</v>
      </c>
      <c r="S111" s="1963" t="s">
        <v>2233</v>
      </c>
      <c r="T111" s="1503">
        <v>15</v>
      </c>
      <c r="U111" s="1503">
        <v>15.3</v>
      </c>
      <c r="V111" s="1503" t="s">
        <v>413</v>
      </c>
      <c r="W111" s="780" t="s">
        <v>2933</v>
      </c>
    </row>
    <row r="112" spans="1:23" s="498" customFormat="1" ht="135">
      <c r="A112" s="163"/>
      <c r="B112" s="1885"/>
      <c r="C112" s="633"/>
      <c r="D112" s="1964" t="s">
        <v>2863</v>
      </c>
      <c r="E112" s="1829">
        <v>0</v>
      </c>
      <c r="F112" s="1567">
        <v>30000</v>
      </c>
      <c r="G112" s="1829">
        <v>0</v>
      </c>
      <c r="H112" s="1829">
        <v>0</v>
      </c>
      <c r="I112" s="1829">
        <v>0</v>
      </c>
      <c r="J112" s="1542">
        <v>30000</v>
      </c>
      <c r="K112" s="1662">
        <v>480</v>
      </c>
      <c r="L112" s="1662">
        <v>70</v>
      </c>
      <c r="M112" s="1829">
        <v>0</v>
      </c>
      <c r="N112" s="1662">
        <v>550</v>
      </c>
      <c r="O112" s="792" t="s">
        <v>415</v>
      </c>
      <c r="P112" s="792" t="s">
        <v>416</v>
      </c>
      <c r="Q112" s="1569">
        <v>21885</v>
      </c>
      <c r="R112" s="1529" t="s">
        <v>2232</v>
      </c>
      <c r="S112" s="1965" t="s">
        <v>2233</v>
      </c>
      <c r="T112" s="1517">
        <v>15</v>
      </c>
      <c r="U112" s="1517">
        <v>15.3</v>
      </c>
      <c r="V112" s="1517" t="s">
        <v>413</v>
      </c>
      <c r="W112" s="801" t="s">
        <v>2933</v>
      </c>
    </row>
    <row r="113" spans="1:23" s="498" customFormat="1" ht="135">
      <c r="A113" s="1081"/>
      <c r="B113" s="1896"/>
      <c r="C113" s="1496"/>
      <c r="D113" s="1966" t="s">
        <v>2864</v>
      </c>
      <c r="E113" s="1967">
        <v>0</v>
      </c>
      <c r="F113" s="1667">
        <v>15000</v>
      </c>
      <c r="G113" s="1967">
        <v>0</v>
      </c>
      <c r="H113" s="1967">
        <v>0</v>
      </c>
      <c r="I113" s="1967">
        <v>0</v>
      </c>
      <c r="J113" s="1652">
        <v>15000</v>
      </c>
      <c r="K113" s="1666">
        <v>70</v>
      </c>
      <c r="L113" s="1666">
        <v>10</v>
      </c>
      <c r="M113" s="1666">
        <v>40</v>
      </c>
      <c r="N113" s="1666">
        <v>120</v>
      </c>
      <c r="O113" s="1409" t="s">
        <v>415</v>
      </c>
      <c r="P113" s="1409" t="s">
        <v>416</v>
      </c>
      <c r="Q113" s="1653">
        <v>21885</v>
      </c>
      <c r="R113" s="1672" t="s">
        <v>2232</v>
      </c>
      <c r="S113" s="1968" t="s">
        <v>2233</v>
      </c>
      <c r="T113" s="1503">
        <v>15</v>
      </c>
      <c r="U113" s="1503">
        <v>15.3</v>
      </c>
      <c r="V113" s="1503" t="s">
        <v>413</v>
      </c>
      <c r="W113" s="1672" t="s">
        <v>2933</v>
      </c>
    </row>
    <row r="114" spans="1:23" s="498" customFormat="1" ht="135">
      <c r="A114" s="159"/>
      <c r="B114" s="1884"/>
      <c r="C114" s="619"/>
      <c r="D114" s="1962" t="s">
        <v>2865</v>
      </c>
      <c r="E114" s="1827">
        <v>0</v>
      </c>
      <c r="F114" s="1561">
        <v>3500</v>
      </c>
      <c r="G114" s="1827">
        <v>0</v>
      </c>
      <c r="H114" s="1827">
        <v>0</v>
      </c>
      <c r="I114" s="1827">
        <v>0</v>
      </c>
      <c r="J114" s="1537">
        <v>3500</v>
      </c>
      <c r="K114" s="1656">
        <v>20</v>
      </c>
      <c r="L114" s="1656">
        <v>50</v>
      </c>
      <c r="M114" s="1827">
        <v>0</v>
      </c>
      <c r="N114" s="1656">
        <v>70</v>
      </c>
      <c r="O114" s="788" t="s">
        <v>415</v>
      </c>
      <c r="P114" s="788" t="s">
        <v>416</v>
      </c>
      <c r="Q114" s="1563">
        <v>22007</v>
      </c>
      <c r="R114" s="780" t="s">
        <v>2232</v>
      </c>
      <c r="S114" s="1963" t="s">
        <v>2233</v>
      </c>
      <c r="T114" s="781">
        <v>15</v>
      </c>
      <c r="U114" s="781">
        <v>15.3</v>
      </c>
      <c r="V114" s="781" t="s">
        <v>413</v>
      </c>
      <c r="W114" s="780" t="s">
        <v>2933</v>
      </c>
    </row>
    <row r="115" spans="1:23" s="498" customFormat="1" ht="135">
      <c r="A115" s="159"/>
      <c r="B115" s="1884"/>
      <c r="C115" s="619"/>
      <c r="D115" s="1962" t="s">
        <v>2866</v>
      </c>
      <c r="E115" s="1827">
        <v>0</v>
      </c>
      <c r="F115" s="1561">
        <v>15000</v>
      </c>
      <c r="G115" s="1827">
        <v>0</v>
      </c>
      <c r="H115" s="1827">
        <v>0</v>
      </c>
      <c r="I115" s="1827">
        <v>0</v>
      </c>
      <c r="J115" s="1537">
        <v>15000</v>
      </c>
      <c r="K115" s="1656">
        <v>30</v>
      </c>
      <c r="L115" s="1656">
        <v>30</v>
      </c>
      <c r="M115" s="1827">
        <v>0</v>
      </c>
      <c r="N115" s="1656">
        <v>60</v>
      </c>
      <c r="O115" s="788" t="s">
        <v>415</v>
      </c>
      <c r="P115" s="788" t="s">
        <v>416</v>
      </c>
      <c r="Q115" s="1563">
        <v>22037</v>
      </c>
      <c r="R115" s="780" t="s">
        <v>2232</v>
      </c>
      <c r="S115" s="1963" t="s">
        <v>2233</v>
      </c>
      <c r="T115" s="781">
        <v>15</v>
      </c>
      <c r="U115" s="1503">
        <v>15.3</v>
      </c>
      <c r="V115" s="1503" t="s">
        <v>413</v>
      </c>
      <c r="W115" s="780" t="s">
        <v>2933</v>
      </c>
    </row>
    <row r="116" spans="1:23" s="498" customFormat="1" ht="135">
      <c r="A116" s="159"/>
      <c r="B116" s="1884"/>
      <c r="C116" s="619"/>
      <c r="D116" s="1962" t="s">
        <v>2867</v>
      </c>
      <c r="E116" s="1827">
        <v>0</v>
      </c>
      <c r="F116" s="1561">
        <v>5000</v>
      </c>
      <c r="G116" s="1827">
        <v>0</v>
      </c>
      <c r="H116" s="1827">
        <v>0</v>
      </c>
      <c r="I116" s="1827">
        <v>0</v>
      </c>
      <c r="J116" s="1537">
        <v>5000</v>
      </c>
      <c r="K116" s="1656">
        <v>20</v>
      </c>
      <c r="L116" s="1656">
        <v>50</v>
      </c>
      <c r="M116" s="1827">
        <v>0</v>
      </c>
      <c r="N116" s="1656">
        <v>70</v>
      </c>
      <c r="O116" s="788" t="s">
        <v>415</v>
      </c>
      <c r="P116" s="788" t="s">
        <v>416</v>
      </c>
      <c r="Q116" s="1563">
        <v>22098</v>
      </c>
      <c r="R116" s="780" t="s">
        <v>2232</v>
      </c>
      <c r="S116" s="1963" t="s">
        <v>2233</v>
      </c>
      <c r="T116" s="781">
        <v>15</v>
      </c>
      <c r="U116" s="781">
        <v>15.3</v>
      </c>
      <c r="V116" s="781" t="s">
        <v>413</v>
      </c>
      <c r="W116" s="780" t="s">
        <v>2933</v>
      </c>
    </row>
    <row r="117" spans="1:23" s="498" customFormat="1" ht="135">
      <c r="A117" s="163"/>
      <c r="B117" s="1885"/>
      <c r="C117" s="633"/>
      <c r="D117" s="1964" t="s">
        <v>2868</v>
      </c>
      <c r="E117" s="1829">
        <v>0</v>
      </c>
      <c r="F117" s="1567">
        <v>15000</v>
      </c>
      <c r="G117" s="1829">
        <v>0</v>
      </c>
      <c r="H117" s="1829">
        <v>0</v>
      </c>
      <c r="I117" s="1829">
        <v>0</v>
      </c>
      <c r="J117" s="1542">
        <v>15000</v>
      </c>
      <c r="K117" s="1662">
        <v>420</v>
      </c>
      <c r="L117" s="1662">
        <v>80</v>
      </c>
      <c r="M117" s="1829">
        <v>0</v>
      </c>
      <c r="N117" s="1662">
        <v>500</v>
      </c>
      <c r="O117" s="792" t="s">
        <v>415</v>
      </c>
      <c r="P117" s="792" t="s">
        <v>416</v>
      </c>
      <c r="Q117" s="1569">
        <v>22129</v>
      </c>
      <c r="R117" s="1529" t="s">
        <v>2232</v>
      </c>
      <c r="S117" s="1965" t="s">
        <v>2233</v>
      </c>
      <c r="T117" s="1517">
        <v>15</v>
      </c>
      <c r="U117" s="1517">
        <v>15.3</v>
      </c>
      <c r="V117" s="1517" t="s">
        <v>413</v>
      </c>
      <c r="W117" s="801" t="s">
        <v>2933</v>
      </c>
    </row>
    <row r="118" spans="1:23" s="498" customFormat="1" ht="135">
      <c r="A118" s="1082"/>
      <c r="B118" s="1906"/>
      <c r="C118" s="1512"/>
      <c r="D118" s="1969" t="s">
        <v>2869</v>
      </c>
      <c r="E118" s="1967">
        <v>0</v>
      </c>
      <c r="F118" s="1882">
        <v>30000</v>
      </c>
      <c r="G118" s="1967">
        <v>0</v>
      </c>
      <c r="H118" s="1967">
        <v>0</v>
      </c>
      <c r="I118" s="1967">
        <v>0</v>
      </c>
      <c r="J118" s="1612">
        <v>30000</v>
      </c>
      <c r="K118" s="1923">
        <v>420</v>
      </c>
      <c r="L118" s="1923">
        <v>120</v>
      </c>
      <c r="M118" s="1909">
        <v>0</v>
      </c>
      <c r="N118" s="1923">
        <v>540</v>
      </c>
      <c r="O118" s="1613" t="s">
        <v>415</v>
      </c>
      <c r="P118" s="1613" t="s">
        <v>416</v>
      </c>
      <c r="Q118" s="1614">
        <v>22160</v>
      </c>
      <c r="R118" s="1911" t="s">
        <v>2232</v>
      </c>
      <c r="S118" s="1970" t="s">
        <v>2233</v>
      </c>
      <c r="T118" s="1517">
        <v>15</v>
      </c>
      <c r="U118" s="1517">
        <v>15.3</v>
      </c>
      <c r="V118" s="1517" t="s">
        <v>413</v>
      </c>
      <c r="W118" s="1911" t="s">
        <v>2933</v>
      </c>
    </row>
    <row r="119" spans="1:23" s="488" customFormat="1" ht="135">
      <c r="A119" s="970"/>
      <c r="B119" s="971"/>
      <c r="C119" s="1971"/>
      <c r="D119" s="1969" t="s">
        <v>2870</v>
      </c>
      <c r="E119" s="1972">
        <v>0</v>
      </c>
      <c r="F119" s="1973">
        <v>15000</v>
      </c>
      <c r="G119" s="1972">
        <v>0</v>
      </c>
      <c r="H119" s="1972">
        <v>0</v>
      </c>
      <c r="I119" s="1972">
        <v>0</v>
      </c>
      <c r="J119" s="1974">
        <v>15000</v>
      </c>
      <c r="K119" s="1975">
        <v>50</v>
      </c>
      <c r="L119" s="1975">
        <v>30</v>
      </c>
      <c r="M119" s="1976">
        <v>0</v>
      </c>
      <c r="N119" s="1975">
        <v>80</v>
      </c>
      <c r="O119" s="1409" t="s">
        <v>415</v>
      </c>
      <c r="P119" s="1409" t="s">
        <v>416</v>
      </c>
      <c r="Q119" s="1977">
        <v>22160</v>
      </c>
      <c r="R119" s="1672" t="s">
        <v>2232</v>
      </c>
      <c r="S119" s="1968" t="s">
        <v>2233</v>
      </c>
      <c r="T119" s="1503">
        <v>15</v>
      </c>
      <c r="U119" s="1503">
        <v>15.3</v>
      </c>
      <c r="V119" s="1503" t="s">
        <v>413</v>
      </c>
      <c r="W119" s="1911" t="s">
        <v>2933</v>
      </c>
    </row>
    <row r="120" spans="1:23" s="488" customFormat="1" ht="135">
      <c r="A120" s="235"/>
      <c r="B120" s="513"/>
      <c r="C120" s="524">
        <v>55</v>
      </c>
      <c r="D120" s="117" t="s">
        <v>2237</v>
      </c>
      <c r="E120" s="1054">
        <v>0</v>
      </c>
      <c r="F120" s="1165">
        <v>50000</v>
      </c>
      <c r="G120" s="1054">
        <v>0</v>
      </c>
      <c r="H120" s="1054">
        <v>0</v>
      </c>
      <c r="I120" s="1054">
        <v>0</v>
      </c>
      <c r="J120" s="1767">
        <v>50000</v>
      </c>
      <c r="K120" s="1978">
        <v>200</v>
      </c>
      <c r="L120" s="1978">
        <v>50</v>
      </c>
      <c r="M120" s="1978">
        <v>150</v>
      </c>
      <c r="N120" s="1978">
        <v>400</v>
      </c>
      <c r="O120" s="1528" t="s">
        <v>415</v>
      </c>
      <c r="P120" s="1528" t="s">
        <v>416</v>
      </c>
      <c r="Q120" s="1769">
        <v>21947</v>
      </c>
      <c r="R120" s="1529" t="s">
        <v>2232</v>
      </c>
      <c r="S120" s="1965" t="s">
        <v>2233</v>
      </c>
      <c r="T120" s="497">
        <v>15</v>
      </c>
      <c r="U120" s="497">
        <v>15.3</v>
      </c>
      <c r="V120" s="497" t="s">
        <v>413</v>
      </c>
      <c r="W120" s="1529" t="s">
        <v>2933</v>
      </c>
    </row>
    <row r="121" spans="1:23" s="488" customFormat="1" ht="69.75">
      <c r="A121" s="288"/>
      <c r="B121" s="515"/>
      <c r="C121" s="934">
        <v>56</v>
      </c>
      <c r="D121" s="1183" t="s">
        <v>2298</v>
      </c>
      <c r="E121" s="1141">
        <v>0</v>
      </c>
      <c r="F121" s="1044">
        <f>F122+F123</f>
        <v>70000</v>
      </c>
      <c r="G121" s="1141">
        <v>0</v>
      </c>
      <c r="H121" s="1141">
        <v>0</v>
      </c>
      <c r="I121" s="1141">
        <v>0</v>
      </c>
      <c r="J121" s="989">
        <f t="shared" ref="J121:J126" si="6">SUM(E121:I121)</f>
        <v>70000</v>
      </c>
      <c r="K121" s="443"/>
      <c r="L121" s="443"/>
      <c r="M121" s="443"/>
      <c r="N121" s="443"/>
      <c r="O121" s="436"/>
      <c r="P121" s="436"/>
      <c r="Q121" s="430"/>
      <c r="R121" s="436"/>
      <c r="S121" s="453"/>
      <c r="T121" s="453">
        <v>15</v>
      </c>
      <c r="U121" s="453">
        <v>15.3</v>
      </c>
      <c r="V121" s="453" t="s">
        <v>413</v>
      </c>
      <c r="W121" s="437" t="s">
        <v>2297</v>
      </c>
    </row>
    <row r="122" spans="1:23" s="498" customFormat="1" ht="135">
      <c r="A122" s="159"/>
      <c r="B122" s="1884"/>
      <c r="C122" s="935"/>
      <c r="D122" s="1979" t="s">
        <v>2777</v>
      </c>
      <c r="E122" s="1980">
        <v>0</v>
      </c>
      <c r="F122" s="1194">
        <v>50000</v>
      </c>
      <c r="G122" s="1980">
        <v>0</v>
      </c>
      <c r="H122" s="1980">
        <v>0</v>
      </c>
      <c r="I122" s="1980">
        <v>0</v>
      </c>
      <c r="J122" s="1537">
        <f t="shared" si="6"/>
        <v>50000</v>
      </c>
      <c r="K122" s="1980">
        <v>0</v>
      </c>
      <c r="L122" s="1980">
        <v>0</v>
      </c>
      <c r="M122" s="1656">
        <v>400</v>
      </c>
      <c r="N122" s="1656">
        <f>K122+L122+M122</f>
        <v>400</v>
      </c>
      <c r="O122" s="788" t="s">
        <v>415</v>
      </c>
      <c r="P122" s="788" t="s">
        <v>416</v>
      </c>
      <c r="Q122" s="1563">
        <v>21916</v>
      </c>
      <c r="R122" s="788" t="s">
        <v>2299</v>
      </c>
      <c r="S122" s="781" t="s">
        <v>2300</v>
      </c>
      <c r="T122" s="781">
        <v>15</v>
      </c>
      <c r="U122" s="781">
        <v>15.3</v>
      </c>
      <c r="V122" s="781" t="s">
        <v>413</v>
      </c>
      <c r="W122" s="780" t="s">
        <v>2297</v>
      </c>
    </row>
    <row r="123" spans="1:23" s="498" customFormat="1" ht="135">
      <c r="A123" s="163"/>
      <c r="B123" s="1885"/>
      <c r="C123" s="936"/>
      <c r="D123" s="1981" t="s">
        <v>2776</v>
      </c>
      <c r="E123" s="1719">
        <v>0</v>
      </c>
      <c r="F123" s="1195">
        <v>20000</v>
      </c>
      <c r="G123" s="1719">
        <v>0</v>
      </c>
      <c r="H123" s="1719">
        <v>0</v>
      </c>
      <c r="I123" s="1719">
        <v>0</v>
      </c>
      <c r="J123" s="1542">
        <f t="shared" si="6"/>
        <v>20000</v>
      </c>
      <c r="K123" s="1719">
        <v>0</v>
      </c>
      <c r="L123" s="1719">
        <v>0</v>
      </c>
      <c r="M123" s="1662">
        <v>100</v>
      </c>
      <c r="N123" s="1662">
        <f>K123+L123+M123</f>
        <v>100</v>
      </c>
      <c r="O123" s="792" t="s">
        <v>415</v>
      </c>
      <c r="P123" s="792" t="s">
        <v>416</v>
      </c>
      <c r="Q123" s="1569">
        <v>22007</v>
      </c>
      <c r="R123" s="792" t="s">
        <v>2299</v>
      </c>
      <c r="S123" s="791" t="s">
        <v>2300</v>
      </c>
      <c r="T123" s="791">
        <v>15</v>
      </c>
      <c r="U123" s="791">
        <v>15.3</v>
      </c>
      <c r="V123" s="791" t="s">
        <v>413</v>
      </c>
      <c r="W123" s="801" t="s">
        <v>2297</v>
      </c>
    </row>
    <row r="124" spans="1:23" s="488" customFormat="1" ht="69.75">
      <c r="A124" s="288"/>
      <c r="B124" s="515"/>
      <c r="C124" s="934">
        <v>57</v>
      </c>
      <c r="D124" s="929" t="s">
        <v>2301</v>
      </c>
      <c r="E124" s="1141">
        <v>0</v>
      </c>
      <c r="F124" s="1044">
        <v>15000</v>
      </c>
      <c r="G124" s="1141">
        <v>0</v>
      </c>
      <c r="H124" s="1141">
        <v>0</v>
      </c>
      <c r="I124" s="1141">
        <v>0</v>
      </c>
      <c r="J124" s="989">
        <f t="shared" si="6"/>
        <v>15000</v>
      </c>
      <c r="K124" s="1141">
        <v>0</v>
      </c>
      <c r="L124" s="1141">
        <v>0</v>
      </c>
      <c r="M124" s="443">
        <v>100</v>
      </c>
      <c r="N124" s="443">
        <f>K124+L124+M124</f>
        <v>100</v>
      </c>
      <c r="O124" s="436"/>
      <c r="P124" s="436"/>
      <c r="Q124" s="453"/>
      <c r="R124" s="437"/>
      <c r="S124" s="193"/>
      <c r="T124" s="453"/>
      <c r="U124" s="453"/>
      <c r="V124" s="453"/>
      <c r="W124" s="437" t="s">
        <v>2297</v>
      </c>
    </row>
    <row r="125" spans="1:23" s="498" customFormat="1" ht="135">
      <c r="A125" s="159"/>
      <c r="B125" s="1884"/>
      <c r="C125" s="935"/>
      <c r="D125" s="574" t="s">
        <v>2872</v>
      </c>
      <c r="E125" s="1980">
        <v>0</v>
      </c>
      <c r="F125" s="1194">
        <v>5000</v>
      </c>
      <c r="G125" s="1980">
        <v>0</v>
      </c>
      <c r="H125" s="1980">
        <v>0</v>
      </c>
      <c r="I125" s="1980">
        <v>0</v>
      </c>
      <c r="J125" s="1537">
        <f t="shared" si="6"/>
        <v>5000</v>
      </c>
      <c r="K125" s="1980">
        <v>0</v>
      </c>
      <c r="L125" s="1980">
        <v>0</v>
      </c>
      <c r="M125" s="1656">
        <v>50</v>
      </c>
      <c r="N125" s="1656">
        <f>SUM(K125:M125)</f>
        <v>50</v>
      </c>
      <c r="O125" s="788" t="s">
        <v>415</v>
      </c>
      <c r="P125" s="788" t="s">
        <v>416</v>
      </c>
      <c r="Q125" s="1563">
        <v>21916</v>
      </c>
      <c r="R125" s="780" t="s">
        <v>2302</v>
      </c>
      <c r="S125" s="779" t="s">
        <v>2303</v>
      </c>
      <c r="T125" s="781">
        <v>15</v>
      </c>
      <c r="U125" s="781">
        <v>15.3</v>
      </c>
      <c r="V125" s="781" t="s">
        <v>413</v>
      </c>
      <c r="W125" s="780" t="s">
        <v>2297</v>
      </c>
    </row>
    <row r="126" spans="1:23" s="498" customFormat="1" ht="135">
      <c r="A126" s="163"/>
      <c r="B126" s="1885"/>
      <c r="C126" s="936"/>
      <c r="D126" s="153" t="s">
        <v>2871</v>
      </c>
      <c r="E126" s="1719">
        <v>0</v>
      </c>
      <c r="F126" s="1195">
        <v>10000</v>
      </c>
      <c r="G126" s="1719">
        <v>0</v>
      </c>
      <c r="H126" s="1719">
        <v>0</v>
      </c>
      <c r="I126" s="1719">
        <v>0</v>
      </c>
      <c r="J126" s="1542">
        <f t="shared" si="6"/>
        <v>10000</v>
      </c>
      <c r="K126" s="1719">
        <v>0</v>
      </c>
      <c r="L126" s="1719">
        <v>0</v>
      </c>
      <c r="M126" s="1662">
        <v>50</v>
      </c>
      <c r="N126" s="1662">
        <f>SUM(K126:M126)</f>
        <v>50</v>
      </c>
      <c r="O126" s="788" t="s">
        <v>415</v>
      </c>
      <c r="P126" s="788" t="s">
        <v>416</v>
      </c>
      <c r="Q126" s="1569">
        <v>21641</v>
      </c>
      <c r="R126" s="801" t="s">
        <v>2302</v>
      </c>
      <c r="S126" s="782" t="s">
        <v>2303</v>
      </c>
      <c r="T126" s="791">
        <v>15</v>
      </c>
      <c r="U126" s="791">
        <v>15.3</v>
      </c>
      <c r="V126" s="791" t="s">
        <v>413</v>
      </c>
      <c r="W126" s="801" t="s">
        <v>2297</v>
      </c>
    </row>
    <row r="127" spans="1:23" s="488" customFormat="1" ht="139.5">
      <c r="A127" s="235"/>
      <c r="B127" s="513"/>
      <c r="C127" s="522">
        <v>58</v>
      </c>
      <c r="D127" s="126" t="s">
        <v>2336</v>
      </c>
      <c r="E127" s="227">
        <v>0</v>
      </c>
      <c r="F127" s="1138">
        <v>120000</v>
      </c>
      <c r="G127" s="227">
        <v>0</v>
      </c>
      <c r="H127" s="227">
        <v>0</v>
      </c>
      <c r="I127" s="227">
        <v>0</v>
      </c>
      <c r="J127" s="1131">
        <v>120000</v>
      </c>
      <c r="K127" s="239">
        <v>500</v>
      </c>
      <c r="L127" s="239">
        <v>50</v>
      </c>
      <c r="M127" s="239">
        <v>50</v>
      </c>
      <c r="N127" s="239">
        <v>600</v>
      </c>
      <c r="O127" s="146" t="s">
        <v>294</v>
      </c>
      <c r="P127" s="146" t="s">
        <v>416</v>
      </c>
      <c r="Q127" s="233">
        <v>21855</v>
      </c>
      <c r="R127" s="191" t="s">
        <v>2329</v>
      </c>
      <c r="S127" s="210" t="s">
        <v>2330</v>
      </c>
      <c r="T127" s="210">
        <v>15</v>
      </c>
      <c r="U127" s="210">
        <v>15.3</v>
      </c>
      <c r="V127" s="210" t="s">
        <v>413</v>
      </c>
      <c r="W127" s="218" t="s">
        <v>2314</v>
      </c>
    </row>
    <row r="128" spans="1:23" s="488" customFormat="1" ht="139.5">
      <c r="A128" s="235"/>
      <c r="B128" s="513"/>
      <c r="C128" s="522">
        <v>59</v>
      </c>
      <c r="D128" s="126" t="s">
        <v>2337</v>
      </c>
      <c r="E128" s="227">
        <v>0</v>
      </c>
      <c r="F128" s="1138">
        <v>55000</v>
      </c>
      <c r="G128" s="227">
        <v>0</v>
      </c>
      <c r="H128" s="227">
        <v>0</v>
      </c>
      <c r="I128" s="227">
        <v>0</v>
      </c>
      <c r="J128" s="1131">
        <v>55000</v>
      </c>
      <c r="K128" s="239">
        <v>60</v>
      </c>
      <c r="L128" s="239">
        <v>20</v>
      </c>
      <c r="M128" s="227">
        <v>0</v>
      </c>
      <c r="N128" s="239">
        <v>80</v>
      </c>
      <c r="O128" s="146" t="s">
        <v>294</v>
      </c>
      <c r="P128" s="146" t="s">
        <v>416</v>
      </c>
      <c r="Q128" s="233">
        <v>22007</v>
      </c>
      <c r="R128" s="191" t="s">
        <v>2329</v>
      </c>
      <c r="S128" s="210" t="s">
        <v>2330</v>
      </c>
      <c r="T128" s="210">
        <v>15</v>
      </c>
      <c r="U128" s="210">
        <v>15.3</v>
      </c>
      <c r="V128" s="210" t="s">
        <v>413</v>
      </c>
      <c r="W128" s="218" t="s">
        <v>2314</v>
      </c>
    </row>
    <row r="129" spans="1:23" s="488" customFormat="1" ht="139.5">
      <c r="A129" s="235"/>
      <c r="B129" s="513"/>
      <c r="C129" s="522">
        <v>60</v>
      </c>
      <c r="D129" s="126" t="s">
        <v>2339</v>
      </c>
      <c r="E129" s="227">
        <v>0</v>
      </c>
      <c r="F129" s="1138">
        <v>36000</v>
      </c>
      <c r="G129" s="227">
        <v>0</v>
      </c>
      <c r="H129" s="227">
        <v>0</v>
      </c>
      <c r="I129" s="227">
        <v>0</v>
      </c>
      <c r="J129" s="1131">
        <v>36000</v>
      </c>
      <c r="K129" s="239">
        <v>500</v>
      </c>
      <c r="L129" s="239">
        <v>30</v>
      </c>
      <c r="M129" s="227">
        <v>0</v>
      </c>
      <c r="N129" s="239">
        <v>530</v>
      </c>
      <c r="O129" s="146" t="s">
        <v>294</v>
      </c>
      <c r="P129" s="146" t="s">
        <v>416</v>
      </c>
      <c r="Q129" s="233">
        <v>22098</v>
      </c>
      <c r="R129" s="146" t="s">
        <v>2329</v>
      </c>
      <c r="S129" s="210" t="s">
        <v>2330</v>
      </c>
      <c r="T129" s="210">
        <v>15</v>
      </c>
      <c r="U129" s="210">
        <v>15.3</v>
      </c>
      <c r="V129" s="210" t="s">
        <v>413</v>
      </c>
      <c r="W129" s="218" t="s">
        <v>2314</v>
      </c>
    </row>
    <row r="130" spans="1:23" s="488" customFormat="1" ht="139.5">
      <c r="A130" s="235"/>
      <c r="B130" s="513"/>
      <c r="C130" s="522">
        <v>61</v>
      </c>
      <c r="D130" s="126" t="s">
        <v>2340</v>
      </c>
      <c r="E130" s="227">
        <v>0</v>
      </c>
      <c r="F130" s="1138">
        <v>30000</v>
      </c>
      <c r="G130" s="227">
        <v>0</v>
      </c>
      <c r="H130" s="227">
        <v>0</v>
      </c>
      <c r="I130" s="227">
        <v>0</v>
      </c>
      <c r="J130" s="1131">
        <v>30000</v>
      </c>
      <c r="K130" s="239">
        <v>100</v>
      </c>
      <c r="L130" s="227">
        <v>0</v>
      </c>
      <c r="M130" s="227">
        <v>0</v>
      </c>
      <c r="N130" s="239">
        <v>100</v>
      </c>
      <c r="O130" s="146" t="s">
        <v>294</v>
      </c>
      <c r="P130" s="146" t="s">
        <v>416</v>
      </c>
      <c r="Q130" s="233">
        <v>22068</v>
      </c>
      <c r="R130" s="146" t="s">
        <v>2341</v>
      </c>
      <c r="S130" s="210" t="s">
        <v>2342</v>
      </c>
      <c r="T130" s="210">
        <v>15</v>
      </c>
      <c r="U130" s="210">
        <v>15.3</v>
      </c>
      <c r="V130" s="210" t="s">
        <v>413</v>
      </c>
      <c r="W130" s="218" t="s">
        <v>2314</v>
      </c>
    </row>
    <row r="131" spans="1:23" s="488" customFormat="1" ht="139.5">
      <c r="A131" s="235"/>
      <c r="B131" s="513"/>
      <c r="C131" s="522">
        <v>62</v>
      </c>
      <c r="D131" s="126" t="s">
        <v>2445</v>
      </c>
      <c r="E131" s="227">
        <v>0</v>
      </c>
      <c r="F131" s="1138">
        <v>100000</v>
      </c>
      <c r="G131" s="227">
        <v>0</v>
      </c>
      <c r="H131" s="227">
        <v>0</v>
      </c>
      <c r="I131" s="227">
        <v>0</v>
      </c>
      <c r="J131" s="227">
        <f>SUM(E131:I131)</f>
        <v>100000</v>
      </c>
      <c r="K131" s="239">
        <v>20</v>
      </c>
      <c r="L131" s="239">
        <v>2</v>
      </c>
      <c r="M131" s="227">
        <v>0</v>
      </c>
      <c r="N131" s="239">
        <v>22</v>
      </c>
      <c r="O131" s="146" t="s">
        <v>294</v>
      </c>
      <c r="P131" s="146" t="s">
        <v>416</v>
      </c>
      <c r="Q131" s="207">
        <v>21885</v>
      </c>
      <c r="R131" s="189" t="s">
        <v>2446</v>
      </c>
      <c r="S131" s="218" t="s">
        <v>2447</v>
      </c>
      <c r="T131" s="210">
        <v>15</v>
      </c>
      <c r="U131" s="210">
        <v>15.3</v>
      </c>
      <c r="V131" s="210" t="s">
        <v>413</v>
      </c>
      <c r="W131" s="189" t="s">
        <v>2441</v>
      </c>
    </row>
    <row r="132" spans="1:23" s="488" customFormat="1" ht="162.75">
      <c r="A132" s="235"/>
      <c r="B132" s="513"/>
      <c r="C132" s="522">
        <v>63</v>
      </c>
      <c r="D132" s="358" t="s">
        <v>3235</v>
      </c>
      <c r="E132" s="227">
        <v>0</v>
      </c>
      <c r="F132" s="1138">
        <v>40000</v>
      </c>
      <c r="G132" s="227">
        <v>0</v>
      </c>
      <c r="H132" s="227">
        <v>0</v>
      </c>
      <c r="I132" s="227">
        <v>0</v>
      </c>
      <c r="J132" s="227">
        <f>SUM(E132:I132)</f>
        <v>40000</v>
      </c>
      <c r="K132" s="239">
        <v>150</v>
      </c>
      <c r="L132" s="239">
        <v>50</v>
      </c>
      <c r="M132" s="227">
        <v>0</v>
      </c>
      <c r="N132" s="239">
        <v>200</v>
      </c>
      <c r="O132" s="146" t="s">
        <v>294</v>
      </c>
      <c r="P132" s="390" t="s">
        <v>2179</v>
      </c>
      <c r="Q132" s="207">
        <v>22068</v>
      </c>
      <c r="R132" s="191" t="s">
        <v>2486</v>
      </c>
      <c r="S132" s="210" t="s">
        <v>2487</v>
      </c>
      <c r="T132" s="210">
        <v>15</v>
      </c>
      <c r="U132" s="210">
        <v>15.3</v>
      </c>
      <c r="V132" s="210" t="s">
        <v>413</v>
      </c>
      <c r="W132" s="218" t="s">
        <v>2485</v>
      </c>
    </row>
    <row r="133" spans="1:23" s="488" customFormat="1" ht="162.75">
      <c r="A133" s="235"/>
      <c r="B133" s="513"/>
      <c r="C133" s="522">
        <v>64</v>
      </c>
      <c r="D133" s="358" t="s">
        <v>2488</v>
      </c>
      <c r="E133" s="227">
        <v>0</v>
      </c>
      <c r="F133" s="1138">
        <v>30000</v>
      </c>
      <c r="G133" s="227">
        <v>0</v>
      </c>
      <c r="H133" s="227">
        <v>0</v>
      </c>
      <c r="I133" s="227">
        <v>0</v>
      </c>
      <c r="J133" s="227">
        <f>SUM(E133:I133)</f>
        <v>30000</v>
      </c>
      <c r="K133" s="239">
        <v>400</v>
      </c>
      <c r="L133" s="239">
        <v>100</v>
      </c>
      <c r="M133" s="227">
        <v>0</v>
      </c>
      <c r="N133" s="239">
        <v>500</v>
      </c>
      <c r="O133" s="146" t="s">
        <v>294</v>
      </c>
      <c r="P133" s="146" t="s">
        <v>2179</v>
      </c>
      <c r="Q133" s="207">
        <v>21916</v>
      </c>
      <c r="R133" s="191" t="s">
        <v>2486</v>
      </c>
      <c r="S133" s="210" t="s">
        <v>2487</v>
      </c>
      <c r="T133" s="210">
        <v>15</v>
      </c>
      <c r="U133" s="210">
        <v>15.3</v>
      </c>
      <c r="V133" s="210" t="s">
        <v>413</v>
      </c>
      <c r="W133" s="218" t="s">
        <v>2485</v>
      </c>
    </row>
    <row r="134" spans="1:23" s="488" customFormat="1" ht="162.75">
      <c r="A134" s="235"/>
      <c r="B134" s="513"/>
      <c r="C134" s="522">
        <v>65</v>
      </c>
      <c r="D134" s="358" t="s">
        <v>2489</v>
      </c>
      <c r="E134" s="227">
        <v>0</v>
      </c>
      <c r="F134" s="1138">
        <v>20000</v>
      </c>
      <c r="G134" s="227">
        <v>0</v>
      </c>
      <c r="H134" s="227">
        <v>0</v>
      </c>
      <c r="I134" s="227">
        <v>0</v>
      </c>
      <c r="J134" s="227">
        <f>SUM(E134:I134)</f>
        <v>20000</v>
      </c>
      <c r="K134" s="239">
        <v>250</v>
      </c>
      <c r="L134" s="239">
        <v>50</v>
      </c>
      <c r="M134" s="227">
        <v>0</v>
      </c>
      <c r="N134" s="239">
        <v>300</v>
      </c>
      <c r="O134" s="146" t="s">
        <v>294</v>
      </c>
      <c r="P134" s="146" t="s">
        <v>2179</v>
      </c>
      <c r="Q134" s="207">
        <v>22160</v>
      </c>
      <c r="R134" s="191" t="s">
        <v>2486</v>
      </c>
      <c r="S134" s="210" t="s">
        <v>2487</v>
      </c>
      <c r="T134" s="210">
        <v>15</v>
      </c>
      <c r="U134" s="210">
        <v>15.3</v>
      </c>
      <c r="V134" s="210" t="s">
        <v>413</v>
      </c>
      <c r="W134" s="218" t="s">
        <v>2485</v>
      </c>
    </row>
    <row r="135" spans="1:23" s="488" customFormat="1" ht="139.5">
      <c r="A135" s="235"/>
      <c r="B135" s="513"/>
      <c r="C135" s="541">
        <v>66</v>
      </c>
      <c r="D135" s="367" t="s">
        <v>2647</v>
      </c>
      <c r="E135" s="1166" t="s">
        <v>150</v>
      </c>
      <c r="F135" s="1166" t="s">
        <v>150</v>
      </c>
      <c r="G135" s="1166" t="s">
        <v>150</v>
      </c>
      <c r="H135" s="1166" t="s">
        <v>150</v>
      </c>
      <c r="I135" s="1166" t="s">
        <v>150</v>
      </c>
      <c r="J135" s="227">
        <v>0</v>
      </c>
      <c r="K135" s="1043">
        <v>0</v>
      </c>
      <c r="L135" s="151">
        <v>20</v>
      </c>
      <c r="M135" s="338">
        <v>0</v>
      </c>
      <c r="N135" s="151">
        <v>20</v>
      </c>
      <c r="O135" s="146" t="s">
        <v>294</v>
      </c>
      <c r="P135" s="146" t="s">
        <v>416</v>
      </c>
      <c r="Q135" s="199" t="s">
        <v>1239</v>
      </c>
      <c r="R135" s="174" t="s">
        <v>2648</v>
      </c>
      <c r="S135" s="231" t="s">
        <v>2649</v>
      </c>
      <c r="T135" s="231">
        <v>15</v>
      </c>
      <c r="U135" s="231">
        <v>15.3</v>
      </c>
      <c r="V135" s="231" t="s">
        <v>413</v>
      </c>
      <c r="W135" s="290" t="s">
        <v>2500</v>
      </c>
    </row>
    <row r="136" spans="1:23" s="488" customFormat="1" ht="46.5">
      <c r="A136" s="288"/>
      <c r="B136" s="515"/>
      <c r="C136" s="546">
        <v>67</v>
      </c>
      <c r="D136" s="931" t="s">
        <v>2650</v>
      </c>
      <c r="E136" s="1068">
        <v>0</v>
      </c>
      <c r="F136" s="1044">
        <v>30000</v>
      </c>
      <c r="G136" s="1068">
        <v>0</v>
      </c>
      <c r="H136" s="1068">
        <v>0</v>
      </c>
      <c r="I136" s="1068">
        <v>0</v>
      </c>
      <c r="J136" s="989">
        <v>30000</v>
      </c>
      <c r="K136" s="443"/>
      <c r="L136" s="1044"/>
      <c r="M136" s="1044"/>
      <c r="N136" s="443"/>
      <c r="O136" s="436"/>
      <c r="P136" s="436"/>
      <c r="Q136" s="248"/>
      <c r="R136" s="932" t="s">
        <v>2532</v>
      </c>
      <c r="S136" s="453" t="s">
        <v>2651</v>
      </c>
      <c r="T136" s="453">
        <v>15</v>
      </c>
      <c r="U136" s="453">
        <v>15.3</v>
      </c>
      <c r="V136" s="453" t="s">
        <v>413</v>
      </c>
      <c r="W136" s="461" t="s">
        <v>2500</v>
      </c>
    </row>
    <row r="137" spans="1:23" s="498" customFormat="1" ht="135">
      <c r="A137" s="159"/>
      <c r="B137" s="1884"/>
      <c r="C137" s="619"/>
      <c r="D137" s="1982" t="s">
        <v>2946</v>
      </c>
      <c r="E137" s="1143">
        <v>0</v>
      </c>
      <c r="F137" s="1983">
        <v>20200</v>
      </c>
      <c r="G137" s="1143">
        <v>0</v>
      </c>
      <c r="H137" s="1143">
        <v>0</v>
      </c>
      <c r="I137" s="1143">
        <v>0</v>
      </c>
      <c r="J137" s="1537">
        <f>SUM(E137:I137)</f>
        <v>20200</v>
      </c>
      <c r="K137" s="1984">
        <v>30</v>
      </c>
      <c r="L137" s="1985">
        <v>8</v>
      </c>
      <c r="M137" s="1985">
        <v>2</v>
      </c>
      <c r="N137" s="1984">
        <v>40</v>
      </c>
      <c r="O137" s="788" t="s">
        <v>294</v>
      </c>
      <c r="P137" s="788" t="s">
        <v>416</v>
      </c>
      <c r="Q137" s="1563">
        <v>21947</v>
      </c>
      <c r="R137" s="1986" t="s">
        <v>2532</v>
      </c>
      <c r="S137" s="183" t="s">
        <v>2651</v>
      </c>
      <c r="T137" s="183">
        <v>15</v>
      </c>
      <c r="U137" s="183">
        <v>15.3</v>
      </c>
      <c r="V137" s="183" t="s">
        <v>413</v>
      </c>
      <c r="W137" s="1987" t="s">
        <v>2500</v>
      </c>
    </row>
    <row r="138" spans="1:23" s="498" customFormat="1" ht="135">
      <c r="A138" s="163"/>
      <c r="B138" s="1885"/>
      <c r="C138" s="633"/>
      <c r="D138" s="1988" t="s">
        <v>2947</v>
      </c>
      <c r="E138" s="1144">
        <v>0</v>
      </c>
      <c r="F138" s="1507">
        <v>9800</v>
      </c>
      <c r="G138" s="1144">
        <v>0</v>
      </c>
      <c r="H138" s="1144">
        <v>0</v>
      </c>
      <c r="I138" s="1144">
        <v>0</v>
      </c>
      <c r="J138" s="1542">
        <f>SUM(E138:I138)</f>
        <v>9800</v>
      </c>
      <c r="K138" s="1989">
        <v>30</v>
      </c>
      <c r="L138" s="1990">
        <v>8</v>
      </c>
      <c r="M138" s="1990">
        <v>2</v>
      </c>
      <c r="N138" s="1989">
        <v>40</v>
      </c>
      <c r="O138" s="792" t="s">
        <v>294</v>
      </c>
      <c r="P138" s="792" t="s">
        <v>416</v>
      </c>
      <c r="Q138" s="1569">
        <v>22007</v>
      </c>
      <c r="R138" s="1991" t="s">
        <v>2532</v>
      </c>
      <c r="S138" s="420" t="s">
        <v>2651</v>
      </c>
      <c r="T138" s="420">
        <v>15</v>
      </c>
      <c r="U138" s="420">
        <v>15.3</v>
      </c>
      <c r="V138" s="420" t="s">
        <v>413</v>
      </c>
      <c r="W138" s="1992" t="s">
        <v>2500</v>
      </c>
    </row>
    <row r="139" spans="1:23" s="488" customFormat="1" ht="270.75" customHeight="1">
      <c r="A139" s="235"/>
      <c r="B139" s="513"/>
      <c r="C139" s="524">
        <v>68</v>
      </c>
      <c r="D139" s="117" t="s">
        <v>3238</v>
      </c>
      <c r="E139" s="1036">
        <v>0</v>
      </c>
      <c r="F139" s="338">
        <v>10000</v>
      </c>
      <c r="G139" s="1036">
        <v>0</v>
      </c>
      <c r="H139" s="1036">
        <v>0</v>
      </c>
      <c r="I139" s="1036">
        <v>0</v>
      </c>
      <c r="J139" s="227">
        <v>10000</v>
      </c>
      <c r="K139" s="239">
        <v>66</v>
      </c>
      <c r="L139" s="338">
        <v>0</v>
      </c>
      <c r="M139" s="338">
        <v>0</v>
      </c>
      <c r="N139" s="239">
        <v>66</v>
      </c>
      <c r="O139" s="174" t="s">
        <v>2929</v>
      </c>
      <c r="P139" s="174" t="s">
        <v>2930</v>
      </c>
      <c r="Q139" s="207">
        <v>21947</v>
      </c>
      <c r="R139" s="274" t="s">
        <v>2652</v>
      </c>
      <c r="S139" s="210" t="s">
        <v>2653</v>
      </c>
      <c r="T139" s="210">
        <v>15</v>
      </c>
      <c r="U139" s="210">
        <v>15.3</v>
      </c>
      <c r="V139" s="210" t="s">
        <v>413</v>
      </c>
      <c r="W139" s="290" t="s">
        <v>2500</v>
      </c>
    </row>
    <row r="140" spans="1:23" s="488" customFormat="1" ht="139.5">
      <c r="A140" s="235"/>
      <c r="B140" s="513"/>
      <c r="C140" s="524">
        <v>69</v>
      </c>
      <c r="D140" s="117" t="s">
        <v>2654</v>
      </c>
      <c r="E140" s="1068">
        <v>0</v>
      </c>
      <c r="F140" s="338">
        <v>30000</v>
      </c>
      <c r="G140" s="1068">
        <v>0</v>
      </c>
      <c r="H140" s="1068">
        <v>0</v>
      </c>
      <c r="I140" s="1068">
        <v>0</v>
      </c>
      <c r="J140" s="227">
        <v>30000</v>
      </c>
      <c r="K140" s="239">
        <v>100</v>
      </c>
      <c r="L140" s="1043">
        <v>0</v>
      </c>
      <c r="M140" s="1043">
        <v>0</v>
      </c>
      <c r="N140" s="1065">
        <v>100</v>
      </c>
      <c r="O140" s="146" t="s">
        <v>294</v>
      </c>
      <c r="P140" s="146" t="s">
        <v>416</v>
      </c>
      <c r="Q140" s="207">
        <v>22098</v>
      </c>
      <c r="R140" s="274" t="s">
        <v>2655</v>
      </c>
      <c r="S140" s="210" t="s">
        <v>2656</v>
      </c>
      <c r="T140" s="210">
        <v>15</v>
      </c>
      <c r="U140" s="210">
        <v>15.3</v>
      </c>
      <c r="V140" s="210" t="s">
        <v>413</v>
      </c>
      <c r="W140" s="290" t="s">
        <v>2500</v>
      </c>
    </row>
    <row r="141" spans="1:23" s="488" customFormat="1" ht="311.25" customHeight="1">
      <c r="A141" s="235"/>
      <c r="B141" s="513"/>
      <c r="C141" s="524">
        <v>70</v>
      </c>
      <c r="D141" s="117" t="s">
        <v>2659</v>
      </c>
      <c r="E141" s="1068">
        <v>0</v>
      </c>
      <c r="F141" s="338">
        <v>30000</v>
      </c>
      <c r="G141" s="1068">
        <v>0</v>
      </c>
      <c r="H141" s="1068">
        <v>0</v>
      </c>
      <c r="I141" s="1068">
        <v>0</v>
      </c>
      <c r="J141" s="227">
        <v>30000</v>
      </c>
      <c r="K141" s="239">
        <v>30</v>
      </c>
      <c r="L141" s="338">
        <v>0</v>
      </c>
      <c r="M141" s="338">
        <v>0</v>
      </c>
      <c r="N141" s="239">
        <v>30</v>
      </c>
      <c r="O141" s="174" t="s">
        <v>2931</v>
      </c>
      <c r="P141" s="174" t="s">
        <v>2932</v>
      </c>
      <c r="Q141" s="207">
        <v>21947</v>
      </c>
      <c r="R141" s="274" t="s">
        <v>2655</v>
      </c>
      <c r="S141" s="210" t="s">
        <v>2656</v>
      </c>
      <c r="T141" s="210">
        <v>15</v>
      </c>
      <c r="U141" s="210">
        <v>15.3</v>
      </c>
      <c r="V141" s="210" t="s">
        <v>413</v>
      </c>
      <c r="W141" s="290" t="s">
        <v>2500</v>
      </c>
    </row>
    <row r="142" spans="1:23" s="488" customFormat="1" ht="139.5">
      <c r="A142" s="235"/>
      <c r="B142" s="513"/>
      <c r="C142" s="523">
        <v>71</v>
      </c>
      <c r="D142" s="358" t="s">
        <v>781</v>
      </c>
      <c r="E142" s="1068">
        <v>0</v>
      </c>
      <c r="F142" s="1138">
        <v>45000</v>
      </c>
      <c r="G142" s="1068">
        <v>0</v>
      </c>
      <c r="H142" s="1068">
        <v>0</v>
      </c>
      <c r="I142" s="1068">
        <v>0</v>
      </c>
      <c r="J142" s="227">
        <f t="shared" ref="J142:J147" si="7">SUM(E142:I142)</f>
        <v>45000</v>
      </c>
      <c r="K142" s="239">
        <v>25</v>
      </c>
      <c r="L142" s="239">
        <v>5</v>
      </c>
      <c r="M142" s="239">
        <v>50</v>
      </c>
      <c r="N142" s="227">
        <f>SUM(K142:M142)</f>
        <v>80</v>
      </c>
      <c r="O142" s="217" t="s">
        <v>294</v>
      </c>
      <c r="P142" s="217" t="s">
        <v>793</v>
      </c>
      <c r="Q142" s="220" t="s">
        <v>782</v>
      </c>
      <c r="R142" s="210" t="s">
        <v>783</v>
      </c>
      <c r="S142" s="210" t="s">
        <v>784</v>
      </c>
      <c r="T142" s="210">
        <v>15</v>
      </c>
      <c r="U142" s="210">
        <v>15.3</v>
      </c>
      <c r="V142" s="210" t="s">
        <v>413</v>
      </c>
      <c r="W142" s="189" t="s">
        <v>774</v>
      </c>
    </row>
    <row r="143" spans="1:23" s="488" customFormat="1" ht="139.5">
      <c r="A143" s="235"/>
      <c r="B143" s="513"/>
      <c r="C143" s="523">
        <v>72</v>
      </c>
      <c r="D143" s="358" t="s">
        <v>785</v>
      </c>
      <c r="E143" s="1036">
        <v>0</v>
      </c>
      <c r="F143" s="1138">
        <v>200000</v>
      </c>
      <c r="G143" s="1036">
        <v>0</v>
      </c>
      <c r="H143" s="1036">
        <v>0</v>
      </c>
      <c r="I143" s="1036">
        <v>0</v>
      </c>
      <c r="J143" s="227">
        <f t="shared" si="7"/>
        <v>200000</v>
      </c>
      <c r="K143" s="226">
        <v>30</v>
      </c>
      <c r="L143" s="226">
        <v>5</v>
      </c>
      <c r="M143" s="226">
        <v>0</v>
      </c>
      <c r="N143" s="227">
        <f>SUM(K143:M143)</f>
        <v>35</v>
      </c>
      <c r="O143" s="217" t="s">
        <v>294</v>
      </c>
      <c r="P143" s="217" t="s">
        <v>793</v>
      </c>
      <c r="Q143" s="220" t="s">
        <v>786</v>
      </c>
      <c r="R143" s="210" t="s">
        <v>787</v>
      </c>
      <c r="S143" s="210" t="s">
        <v>788</v>
      </c>
      <c r="T143" s="210">
        <v>15</v>
      </c>
      <c r="U143" s="210">
        <v>15.3</v>
      </c>
      <c r="V143" s="210" t="s">
        <v>413</v>
      </c>
      <c r="W143" s="189" t="s">
        <v>774</v>
      </c>
    </row>
    <row r="144" spans="1:23" s="488" customFormat="1" ht="139.5">
      <c r="A144" s="235"/>
      <c r="B144" s="513"/>
      <c r="C144" s="523">
        <v>73</v>
      </c>
      <c r="D144" s="358" t="s">
        <v>789</v>
      </c>
      <c r="E144" s="1068">
        <v>0</v>
      </c>
      <c r="F144" s="1138">
        <v>150000</v>
      </c>
      <c r="G144" s="1068">
        <v>0</v>
      </c>
      <c r="H144" s="1068">
        <v>0</v>
      </c>
      <c r="I144" s="1068">
        <v>0</v>
      </c>
      <c r="J144" s="227">
        <f t="shared" si="7"/>
        <v>150000</v>
      </c>
      <c r="K144" s="226">
        <v>30</v>
      </c>
      <c r="L144" s="226">
        <v>7</v>
      </c>
      <c r="M144" s="226">
        <v>3</v>
      </c>
      <c r="N144" s="227">
        <f>SUM(K144:M144)</f>
        <v>40</v>
      </c>
      <c r="O144" s="217" t="s">
        <v>294</v>
      </c>
      <c r="P144" s="217" t="s">
        <v>793</v>
      </c>
      <c r="Q144" s="220" t="s">
        <v>790</v>
      </c>
      <c r="R144" s="210" t="s">
        <v>791</v>
      </c>
      <c r="S144" s="210" t="s">
        <v>792</v>
      </c>
      <c r="T144" s="210">
        <v>15</v>
      </c>
      <c r="U144" s="210">
        <v>15.3</v>
      </c>
      <c r="V144" s="210" t="s">
        <v>413</v>
      </c>
      <c r="W144" s="189" t="s">
        <v>774</v>
      </c>
    </row>
    <row r="145" spans="1:23" s="421" customFormat="1" ht="139.5">
      <c r="A145" s="235"/>
      <c r="B145" s="513"/>
      <c r="C145" s="523">
        <v>74</v>
      </c>
      <c r="D145" s="126" t="s">
        <v>530</v>
      </c>
      <c r="E145" s="1068">
        <v>0</v>
      </c>
      <c r="F145" s="1138">
        <v>77000</v>
      </c>
      <c r="G145" s="1068">
        <v>0</v>
      </c>
      <c r="H145" s="1068">
        <v>0</v>
      </c>
      <c r="I145" s="1068">
        <v>0</v>
      </c>
      <c r="J145" s="1036">
        <f t="shared" si="7"/>
        <v>77000</v>
      </c>
      <c r="K145" s="151">
        <v>800</v>
      </c>
      <c r="L145" s="151" t="s">
        <v>150</v>
      </c>
      <c r="M145" s="151" t="s">
        <v>150</v>
      </c>
      <c r="N145" s="151">
        <f>SUM(K145:M145)</f>
        <v>800</v>
      </c>
      <c r="O145" s="217" t="s">
        <v>294</v>
      </c>
      <c r="P145" s="217" t="s">
        <v>793</v>
      </c>
      <c r="Q145" s="233">
        <v>21947</v>
      </c>
      <c r="R145" s="152" t="s">
        <v>470</v>
      </c>
      <c r="S145" s="150" t="s">
        <v>520</v>
      </c>
      <c r="T145" s="210">
        <v>15</v>
      </c>
      <c r="U145" s="210">
        <v>15.3</v>
      </c>
      <c r="V145" s="210" t="s">
        <v>413</v>
      </c>
      <c r="W145" s="168" t="s">
        <v>432</v>
      </c>
    </row>
    <row r="146" spans="1:23" s="421" customFormat="1" ht="139.5">
      <c r="A146" s="235"/>
      <c r="B146" s="513"/>
      <c r="C146" s="529">
        <v>75</v>
      </c>
      <c r="D146" s="530" t="s">
        <v>1251</v>
      </c>
      <c r="E146" s="1054">
        <v>0</v>
      </c>
      <c r="F146" s="1145">
        <v>44000</v>
      </c>
      <c r="G146" s="1054">
        <v>0</v>
      </c>
      <c r="H146" s="1054">
        <v>0</v>
      </c>
      <c r="I146" s="1054">
        <v>0</v>
      </c>
      <c r="J146" s="1036">
        <f t="shared" si="7"/>
        <v>44000</v>
      </c>
      <c r="K146" s="227">
        <v>20</v>
      </c>
      <c r="L146" s="227">
        <v>6</v>
      </c>
      <c r="M146" s="227">
        <v>4</v>
      </c>
      <c r="N146" s="227">
        <v>30</v>
      </c>
      <c r="O146" s="217" t="s">
        <v>294</v>
      </c>
      <c r="P146" s="217" t="s">
        <v>793</v>
      </c>
      <c r="Q146" s="199" t="s">
        <v>802</v>
      </c>
      <c r="R146" s="146" t="s">
        <v>1253</v>
      </c>
      <c r="S146" s="191" t="s">
        <v>1254</v>
      </c>
      <c r="T146" s="210">
        <v>15</v>
      </c>
      <c r="U146" s="210">
        <v>15.3</v>
      </c>
      <c r="V146" s="210" t="s">
        <v>413</v>
      </c>
      <c r="W146" s="168" t="s">
        <v>2986</v>
      </c>
    </row>
    <row r="147" spans="1:23" s="421" customFormat="1" ht="139.5">
      <c r="A147" s="235"/>
      <c r="B147" s="513"/>
      <c r="C147" s="524">
        <v>76</v>
      </c>
      <c r="D147" s="537" t="s">
        <v>1683</v>
      </c>
      <c r="E147" s="1068">
        <v>0</v>
      </c>
      <c r="F147" s="1140">
        <v>50000</v>
      </c>
      <c r="G147" s="1068">
        <v>0</v>
      </c>
      <c r="H147" s="1068">
        <v>0</v>
      </c>
      <c r="I147" s="1068">
        <v>0</v>
      </c>
      <c r="J147" s="227">
        <f t="shared" si="7"/>
        <v>50000</v>
      </c>
      <c r="K147" s="239">
        <v>90</v>
      </c>
      <c r="L147" s="239">
        <v>10</v>
      </c>
      <c r="M147" s="1068">
        <v>0</v>
      </c>
      <c r="N147" s="239">
        <v>100</v>
      </c>
      <c r="O147" s="146" t="s">
        <v>415</v>
      </c>
      <c r="P147" s="146" t="s">
        <v>416</v>
      </c>
      <c r="Q147" s="207">
        <v>21916</v>
      </c>
      <c r="R147" s="189" t="s">
        <v>1684</v>
      </c>
      <c r="S147" s="189" t="s">
        <v>1685</v>
      </c>
      <c r="T147" s="210">
        <v>15</v>
      </c>
      <c r="U147" s="210">
        <v>15.3</v>
      </c>
      <c r="V147" s="210" t="s">
        <v>413</v>
      </c>
      <c r="W147" s="189" t="s">
        <v>3050</v>
      </c>
    </row>
    <row r="148" spans="1:23" s="488" customFormat="1" ht="139.5">
      <c r="A148" s="235"/>
      <c r="B148" s="517"/>
      <c r="C148" s="525">
        <v>77</v>
      </c>
      <c r="D148" s="120" t="s">
        <v>535</v>
      </c>
      <c r="E148" s="245">
        <v>26500</v>
      </c>
      <c r="F148" s="1036">
        <v>0</v>
      </c>
      <c r="G148" s="1036">
        <v>0</v>
      </c>
      <c r="H148" s="1036">
        <v>0</v>
      </c>
      <c r="I148" s="1036">
        <v>0</v>
      </c>
      <c r="J148" s="1036">
        <f>SUM(E148:I148)</f>
        <v>26500</v>
      </c>
      <c r="K148" s="151">
        <v>120</v>
      </c>
      <c r="L148" s="151">
        <v>10</v>
      </c>
      <c r="M148" s="151" t="s">
        <v>150</v>
      </c>
      <c r="N148" s="151">
        <f>SUM(K148:M148)</f>
        <v>130</v>
      </c>
      <c r="O148" s="146" t="s">
        <v>294</v>
      </c>
      <c r="P148" s="146" t="s">
        <v>967</v>
      </c>
      <c r="Q148" s="233">
        <v>22160</v>
      </c>
      <c r="R148" s="152" t="s">
        <v>455</v>
      </c>
      <c r="S148" s="150" t="s">
        <v>536</v>
      </c>
      <c r="T148" s="210">
        <v>15</v>
      </c>
      <c r="U148" s="210">
        <v>15.3</v>
      </c>
      <c r="V148" s="210" t="s">
        <v>413</v>
      </c>
      <c r="W148" s="168" t="s">
        <v>432</v>
      </c>
    </row>
    <row r="149" spans="1:23" s="349" customFormat="1" ht="139.5">
      <c r="A149" s="280"/>
      <c r="B149" s="516"/>
      <c r="C149" s="526">
        <v>78</v>
      </c>
      <c r="D149" s="187" t="s">
        <v>2040</v>
      </c>
      <c r="E149" s="1068">
        <v>0</v>
      </c>
      <c r="F149" s="293">
        <v>30000</v>
      </c>
      <c r="G149" s="1068">
        <v>0</v>
      </c>
      <c r="H149" s="1068">
        <v>0</v>
      </c>
      <c r="I149" s="1068">
        <v>0</v>
      </c>
      <c r="J149" s="873">
        <v>30000</v>
      </c>
      <c r="K149" s="365">
        <v>48</v>
      </c>
      <c r="L149" s="365">
        <v>2</v>
      </c>
      <c r="M149" s="1068">
        <v>0</v>
      </c>
      <c r="N149" s="365">
        <v>50</v>
      </c>
      <c r="O149" s="146" t="s">
        <v>294</v>
      </c>
      <c r="P149" s="146" t="s">
        <v>967</v>
      </c>
      <c r="Q149" s="278">
        <v>21947</v>
      </c>
      <c r="R149" s="189" t="s">
        <v>2041</v>
      </c>
      <c r="S149" s="189" t="s">
        <v>2042</v>
      </c>
      <c r="T149" s="210">
        <v>15</v>
      </c>
      <c r="U149" s="210">
        <v>15.3</v>
      </c>
      <c r="V149" s="210" t="s">
        <v>413</v>
      </c>
      <c r="W149" s="175" t="s">
        <v>1877</v>
      </c>
    </row>
    <row r="150" spans="1:23" s="487" customFormat="1" ht="116.25">
      <c r="A150" s="235"/>
      <c r="B150" s="513"/>
      <c r="C150" s="529">
        <v>79</v>
      </c>
      <c r="D150" s="180" t="s">
        <v>1285</v>
      </c>
      <c r="E150" s="1054">
        <v>0</v>
      </c>
      <c r="F150" s="1036">
        <v>75000</v>
      </c>
      <c r="G150" s="1054">
        <v>0</v>
      </c>
      <c r="H150" s="1054">
        <v>0</v>
      </c>
      <c r="I150" s="1054">
        <v>0</v>
      </c>
      <c r="J150" s="1036">
        <f t="shared" ref="J150:J153" si="8">SUM(E150:I150)</f>
        <v>75000</v>
      </c>
      <c r="K150" s="227">
        <v>28</v>
      </c>
      <c r="L150" s="227">
        <v>12</v>
      </c>
      <c r="M150" s="227">
        <v>20</v>
      </c>
      <c r="N150" s="227">
        <f>SUM(K150:M150)</f>
        <v>60</v>
      </c>
      <c r="O150" s="146" t="s">
        <v>294</v>
      </c>
      <c r="P150" s="146" t="s">
        <v>1252</v>
      </c>
      <c r="Q150" s="199" t="s">
        <v>2935</v>
      </c>
      <c r="R150" s="146" t="s">
        <v>1286</v>
      </c>
      <c r="S150" s="189" t="s">
        <v>1257</v>
      </c>
      <c r="T150" s="210">
        <v>15</v>
      </c>
      <c r="U150" s="210">
        <v>15.3</v>
      </c>
      <c r="V150" s="210" t="s">
        <v>413</v>
      </c>
      <c r="W150" s="168" t="s">
        <v>1171</v>
      </c>
    </row>
    <row r="151" spans="1:23" s="488" customFormat="1" ht="139.5">
      <c r="A151" s="235"/>
      <c r="B151" s="513"/>
      <c r="C151" s="524">
        <v>80</v>
      </c>
      <c r="D151" s="117" t="s">
        <v>2238</v>
      </c>
      <c r="E151" s="1068">
        <v>0</v>
      </c>
      <c r="F151" s="1165">
        <v>68000</v>
      </c>
      <c r="G151" s="1068">
        <v>0</v>
      </c>
      <c r="H151" s="1068">
        <v>0</v>
      </c>
      <c r="I151" s="1068">
        <v>0</v>
      </c>
      <c r="J151" s="227">
        <f t="shared" si="8"/>
        <v>68000</v>
      </c>
      <c r="K151" s="239">
        <v>100</v>
      </c>
      <c r="L151" s="239">
        <v>10</v>
      </c>
      <c r="M151" s="239">
        <v>250</v>
      </c>
      <c r="N151" s="239">
        <f>SUM(K151:M151)</f>
        <v>360</v>
      </c>
      <c r="O151" s="146" t="s">
        <v>415</v>
      </c>
      <c r="P151" s="146" t="s">
        <v>416</v>
      </c>
      <c r="Q151" s="207">
        <v>22037</v>
      </c>
      <c r="R151" s="189" t="s">
        <v>2232</v>
      </c>
      <c r="S151" s="242" t="s">
        <v>2233</v>
      </c>
      <c r="T151" s="210">
        <v>15</v>
      </c>
      <c r="U151" s="210">
        <v>15.3</v>
      </c>
      <c r="V151" s="210" t="s">
        <v>413</v>
      </c>
      <c r="W151" s="189" t="s">
        <v>2933</v>
      </c>
    </row>
    <row r="152" spans="1:23" s="488" customFormat="1" ht="139.5">
      <c r="A152" s="235"/>
      <c r="B152" s="513"/>
      <c r="C152" s="522">
        <v>81</v>
      </c>
      <c r="D152" s="126" t="s">
        <v>2448</v>
      </c>
      <c r="E152" s="1068">
        <v>0</v>
      </c>
      <c r="F152" s="1138">
        <v>150000</v>
      </c>
      <c r="G152" s="1068">
        <v>0</v>
      </c>
      <c r="H152" s="1068">
        <v>0</v>
      </c>
      <c r="I152" s="1068">
        <v>0</v>
      </c>
      <c r="J152" s="227">
        <f t="shared" si="8"/>
        <v>150000</v>
      </c>
      <c r="K152" s="239">
        <v>9</v>
      </c>
      <c r="L152" s="239">
        <v>8</v>
      </c>
      <c r="M152" s="239">
        <v>2</v>
      </c>
      <c r="N152" s="239">
        <v>19</v>
      </c>
      <c r="O152" s="146" t="s">
        <v>294</v>
      </c>
      <c r="P152" s="146" t="s">
        <v>416</v>
      </c>
      <c r="Q152" s="207">
        <v>21855</v>
      </c>
      <c r="R152" s="189" t="s">
        <v>2446</v>
      </c>
      <c r="S152" s="218" t="s">
        <v>2447</v>
      </c>
      <c r="T152" s="210">
        <v>15</v>
      </c>
      <c r="U152" s="210">
        <v>15.3</v>
      </c>
      <c r="V152" s="210" t="s">
        <v>413</v>
      </c>
      <c r="W152" s="189" t="s">
        <v>2441</v>
      </c>
    </row>
    <row r="153" spans="1:23" s="488" customFormat="1" ht="139.5">
      <c r="A153" s="235"/>
      <c r="B153" s="517"/>
      <c r="C153" s="524">
        <v>82</v>
      </c>
      <c r="D153" s="543" t="s">
        <v>2779</v>
      </c>
      <c r="E153" s="1036">
        <v>0</v>
      </c>
      <c r="F153" s="338">
        <v>30000</v>
      </c>
      <c r="G153" s="1036">
        <v>0</v>
      </c>
      <c r="H153" s="1036">
        <v>0</v>
      </c>
      <c r="I153" s="1036">
        <v>0</v>
      </c>
      <c r="J153" s="227">
        <f t="shared" si="8"/>
        <v>30000</v>
      </c>
      <c r="K153" s="239">
        <v>20</v>
      </c>
      <c r="L153" s="1054">
        <v>0</v>
      </c>
      <c r="M153" s="1054">
        <v>0</v>
      </c>
      <c r="N153" s="239">
        <v>20</v>
      </c>
      <c r="O153" s="146" t="s">
        <v>294</v>
      </c>
      <c r="P153" s="146" t="s">
        <v>416</v>
      </c>
      <c r="Q153" s="246">
        <v>21976</v>
      </c>
      <c r="R153" s="146" t="s">
        <v>1568</v>
      </c>
      <c r="S153" s="191" t="s">
        <v>1569</v>
      </c>
      <c r="T153" s="210">
        <v>15</v>
      </c>
      <c r="U153" s="210">
        <v>15.3</v>
      </c>
      <c r="V153" s="210" t="s">
        <v>413</v>
      </c>
      <c r="W153" s="218" t="s">
        <v>1544</v>
      </c>
    </row>
    <row r="154" spans="1:23" s="348" customFormat="1" ht="46.5">
      <c r="A154" s="2181" t="s">
        <v>537</v>
      </c>
      <c r="B154" s="510"/>
      <c r="C154" s="512" t="s">
        <v>85</v>
      </c>
      <c r="D154" s="143" t="s">
        <v>406</v>
      </c>
      <c r="E154" s="1139">
        <f>SUM(E155)</f>
        <v>0</v>
      </c>
      <c r="F154" s="1139">
        <f t="shared" ref="F154:J154" si="9">SUM(F155)</f>
        <v>200000</v>
      </c>
      <c r="G154" s="1139">
        <f t="shared" si="9"/>
        <v>0</v>
      </c>
      <c r="H154" s="1139">
        <f t="shared" si="9"/>
        <v>0</v>
      </c>
      <c r="I154" s="1139">
        <f t="shared" si="9"/>
        <v>0</v>
      </c>
      <c r="J154" s="1130">
        <f t="shared" si="9"/>
        <v>200000</v>
      </c>
      <c r="K154" s="1060"/>
      <c r="L154" s="1060"/>
      <c r="M154" s="1060"/>
      <c r="N154" s="1060"/>
      <c r="O154" s="304"/>
      <c r="P154" s="304"/>
      <c r="Q154" s="310"/>
      <c r="R154" s="304"/>
      <c r="S154" s="417"/>
      <c r="T154" s="455"/>
      <c r="U154" s="455"/>
      <c r="V154" s="455"/>
      <c r="W154" s="424"/>
    </row>
    <row r="155" spans="1:23" s="487" customFormat="1" ht="324" customHeight="1">
      <c r="A155" s="235"/>
      <c r="B155" s="513"/>
      <c r="C155" s="522">
        <v>1</v>
      </c>
      <c r="D155" s="126" t="s">
        <v>2452</v>
      </c>
      <c r="E155" s="227">
        <v>0</v>
      </c>
      <c r="F155" s="1138">
        <v>200000</v>
      </c>
      <c r="G155" s="227">
        <v>0</v>
      </c>
      <c r="H155" s="227">
        <v>0</v>
      </c>
      <c r="I155" s="227">
        <v>0</v>
      </c>
      <c r="J155" s="227">
        <f>SUM(E155:I155)</f>
        <v>200000</v>
      </c>
      <c r="K155" s="1054">
        <v>0</v>
      </c>
      <c r="L155" s="1054">
        <v>0</v>
      </c>
      <c r="M155" s="1054">
        <v>0</v>
      </c>
      <c r="N155" s="1054">
        <v>0</v>
      </c>
      <c r="O155" s="146" t="s">
        <v>3136</v>
      </c>
      <c r="P155" s="146" t="s">
        <v>3137</v>
      </c>
      <c r="Q155" s="207">
        <v>22037</v>
      </c>
      <c r="R155" s="189" t="s">
        <v>2450</v>
      </c>
      <c r="S155" s="218" t="s">
        <v>2451</v>
      </c>
      <c r="T155" s="210">
        <v>15</v>
      </c>
      <c r="U155" s="210">
        <v>15.4</v>
      </c>
      <c r="V155" s="210" t="s">
        <v>537</v>
      </c>
      <c r="W155" s="189" t="s">
        <v>2441</v>
      </c>
    </row>
    <row r="156" spans="1:23" s="348" customFormat="1">
      <c r="A156" s="2181" t="s">
        <v>1607</v>
      </c>
      <c r="B156" s="518"/>
      <c r="C156" s="512" t="s">
        <v>114</v>
      </c>
      <c r="D156" s="148" t="s">
        <v>109</v>
      </c>
      <c r="E156" s="1130">
        <f>SUM(E157,E158)</f>
        <v>0</v>
      </c>
      <c r="F156" s="1130">
        <f t="shared" ref="F156:J156" si="10">SUM(F157,F158)</f>
        <v>482000</v>
      </c>
      <c r="G156" s="1130">
        <f t="shared" si="10"/>
        <v>0</v>
      </c>
      <c r="H156" s="1130">
        <f t="shared" si="10"/>
        <v>0</v>
      </c>
      <c r="I156" s="1130">
        <f t="shared" si="10"/>
        <v>0</v>
      </c>
      <c r="J156" s="1130">
        <f t="shared" si="10"/>
        <v>482000</v>
      </c>
      <c r="K156" s="1035"/>
      <c r="L156" s="1035"/>
      <c r="M156" s="1035"/>
      <c r="N156" s="1035"/>
      <c r="O156" s="319"/>
      <c r="P156" s="319"/>
      <c r="Q156" s="501"/>
      <c r="R156" s="319"/>
      <c r="S156" s="485"/>
      <c r="T156" s="225"/>
      <c r="U156" s="225"/>
      <c r="V156" s="1079"/>
      <c r="W156" s="416"/>
    </row>
    <row r="157" spans="1:23" s="487" customFormat="1" ht="139.5">
      <c r="A157" s="235"/>
      <c r="B157" s="513"/>
      <c r="C157" s="522">
        <v>1</v>
      </c>
      <c r="D157" s="126" t="s">
        <v>2453</v>
      </c>
      <c r="E157" s="227">
        <v>0</v>
      </c>
      <c r="F157" s="1138">
        <v>70000</v>
      </c>
      <c r="G157" s="227">
        <v>0</v>
      </c>
      <c r="H157" s="227">
        <v>0</v>
      </c>
      <c r="I157" s="227">
        <v>0</v>
      </c>
      <c r="J157" s="227">
        <f>SUM(E157:I157)</f>
        <v>70000</v>
      </c>
      <c r="K157" s="239">
        <v>10</v>
      </c>
      <c r="L157" s="239">
        <v>6</v>
      </c>
      <c r="M157" s="239">
        <v>10</v>
      </c>
      <c r="N157" s="239">
        <v>26</v>
      </c>
      <c r="O157" s="146" t="s">
        <v>294</v>
      </c>
      <c r="P157" s="146" t="s">
        <v>416</v>
      </c>
      <c r="Q157" s="207">
        <v>21976</v>
      </c>
      <c r="R157" s="189" t="s">
        <v>2454</v>
      </c>
      <c r="S157" s="218" t="s">
        <v>2444</v>
      </c>
      <c r="T157" s="210">
        <v>15</v>
      </c>
      <c r="U157" s="210">
        <v>15.5</v>
      </c>
      <c r="V157" s="210" t="s">
        <v>1607</v>
      </c>
      <c r="W157" s="189" t="s">
        <v>2441</v>
      </c>
    </row>
    <row r="158" spans="1:23" s="488" customFormat="1" ht="139.5">
      <c r="A158" s="235"/>
      <c r="B158" s="513"/>
      <c r="C158" s="522">
        <v>2</v>
      </c>
      <c r="D158" s="126" t="s">
        <v>2457</v>
      </c>
      <c r="E158" s="227">
        <v>0</v>
      </c>
      <c r="F158" s="1138">
        <v>412000</v>
      </c>
      <c r="G158" s="227">
        <v>0</v>
      </c>
      <c r="H158" s="227">
        <v>0</v>
      </c>
      <c r="I158" s="227">
        <v>0</v>
      </c>
      <c r="J158" s="227">
        <v>412000</v>
      </c>
      <c r="K158" s="227">
        <v>0</v>
      </c>
      <c r="L158" s="227">
        <v>34</v>
      </c>
      <c r="M158" s="227">
        <v>0</v>
      </c>
      <c r="N158" s="227">
        <v>34</v>
      </c>
      <c r="O158" s="146" t="s">
        <v>294</v>
      </c>
      <c r="P158" s="146" t="s">
        <v>416</v>
      </c>
      <c r="Q158" s="191" t="s">
        <v>2978</v>
      </c>
      <c r="R158" s="189" t="s">
        <v>2454</v>
      </c>
      <c r="S158" s="218" t="s">
        <v>2444</v>
      </c>
      <c r="T158" s="210">
        <v>15</v>
      </c>
      <c r="U158" s="210">
        <v>15.6</v>
      </c>
      <c r="V158" s="210" t="s">
        <v>539</v>
      </c>
      <c r="W158" s="189" t="s">
        <v>2441</v>
      </c>
    </row>
    <row r="159" spans="1:23" s="348" customFormat="1">
      <c r="A159" s="2181" t="s">
        <v>1839</v>
      </c>
      <c r="B159" s="518"/>
      <c r="C159" s="512" t="s">
        <v>115</v>
      </c>
      <c r="D159" s="148" t="s">
        <v>110</v>
      </c>
      <c r="E159" s="1130">
        <f>SUM(E160)</f>
        <v>0</v>
      </c>
      <c r="F159" s="1130">
        <f t="shared" ref="F159:J159" si="11">SUM(F160)</f>
        <v>14000</v>
      </c>
      <c r="G159" s="1130">
        <f t="shared" si="11"/>
        <v>0</v>
      </c>
      <c r="H159" s="1130">
        <f t="shared" si="11"/>
        <v>0</v>
      </c>
      <c r="I159" s="1130">
        <f t="shared" si="11"/>
        <v>0</v>
      </c>
      <c r="J159" s="1130">
        <f t="shared" si="11"/>
        <v>14000</v>
      </c>
      <c r="K159" s="1035"/>
      <c r="L159" s="1035"/>
      <c r="M159" s="1035"/>
      <c r="N159" s="1035"/>
      <c r="O159" s="319"/>
      <c r="P159" s="319"/>
      <c r="Q159" s="501"/>
      <c r="R159" s="319"/>
      <c r="S159" s="485"/>
      <c r="T159" s="225"/>
      <c r="U159" s="225"/>
      <c r="V159" s="225"/>
      <c r="W159" s="416"/>
    </row>
    <row r="160" spans="1:23" s="488" customFormat="1" ht="139.5">
      <c r="A160" s="235"/>
      <c r="B160" s="517"/>
      <c r="C160" s="525">
        <v>1</v>
      </c>
      <c r="D160" s="128" t="s">
        <v>1838</v>
      </c>
      <c r="E160" s="364">
        <v>0</v>
      </c>
      <c r="F160" s="1145">
        <v>14000</v>
      </c>
      <c r="G160" s="364">
        <v>0</v>
      </c>
      <c r="H160" s="364">
        <v>0</v>
      </c>
      <c r="I160" s="364">
        <v>0</v>
      </c>
      <c r="J160" s="1036">
        <f>SUM(E160:I160)</f>
        <v>14000</v>
      </c>
      <c r="K160" s="151">
        <v>10</v>
      </c>
      <c r="L160" s="151">
        <v>15</v>
      </c>
      <c r="M160" s="151">
        <v>15</v>
      </c>
      <c r="N160" s="151">
        <f>SUM(K160:M160)</f>
        <v>40</v>
      </c>
      <c r="O160" s="146" t="s">
        <v>294</v>
      </c>
      <c r="P160" s="146" t="s">
        <v>416</v>
      </c>
      <c r="Q160" s="152" t="s">
        <v>1327</v>
      </c>
      <c r="R160" s="149" t="s">
        <v>1835</v>
      </c>
      <c r="S160" s="152" t="s">
        <v>1836</v>
      </c>
      <c r="T160" s="152">
        <v>15</v>
      </c>
      <c r="U160" s="152">
        <v>15.6</v>
      </c>
      <c r="V160" s="152" t="s">
        <v>1839</v>
      </c>
      <c r="W160" s="168" t="s">
        <v>1725</v>
      </c>
    </row>
    <row r="161" spans="1:23" s="348" customFormat="1">
      <c r="A161" s="2181" t="s">
        <v>539</v>
      </c>
      <c r="B161" s="518"/>
      <c r="C161" s="512" t="s">
        <v>116</v>
      </c>
      <c r="D161" s="148" t="s">
        <v>111</v>
      </c>
      <c r="E161" s="1130">
        <f>SUM(E162,E163,E166)</f>
        <v>0</v>
      </c>
      <c r="F161" s="1130">
        <f t="shared" ref="F161:J161" si="12">SUM(F162,F163,F166)</f>
        <v>240000</v>
      </c>
      <c r="G161" s="1130">
        <f t="shared" si="12"/>
        <v>0</v>
      </c>
      <c r="H161" s="1130">
        <f t="shared" si="12"/>
        <v>0</v>
      </c>
      <c r="I161" s="1130">
        <f t="shared" si="12"/>
        <v>0</v>
      </c>
      <c r="J161" s="1130">
        <f t="shared" si="12"/>
        <v>240000</v>
      </c>
      <c r="K161" s="1035"/>
      <c r="L161" s="1035"/>
      <c r="M161" s="1035"/>
      <c r="N161" s="1035"/>
      <c r="O161" s="319"/>
      <c r="P161" s="319"/>
      <c r="Q161" s="501"/>
      <c r="R161" s="319"/>
      <c r="S161" s="485"/>
      <c r="T161" s="225"/>
      <c r="U161" s="225"/>
      <c r="V161" s="225"/>
      <c r="W161" s="416"/>
    </row>
    <row r="162" spans="1:23" s="488" customFormat="1" ht="139.5">
      <c r="A162" s="235"/>
      <c r="B162" s="517"/>
      <c r="C162" s="523">
        <v>1</v>
      </c>
      <c r="D162" s="126" t="s">
        <v>538</v>
      </c>
      <c r="E162" s="364">
        <v>0</v>
      </c>
      <c r="F162" s="1138">
        <v>75000</v>
      </c>
      <c r="G162" s="364">
        <v>0</v>
      </c>
      <c r="H162" s="364">
        <v>0</v>
      </c>
      <c r="I162" s="364">
        <v>0</v>
      </c>
      <c r="J162" s="1036">
        <f>SUM(E162:I162)</f>
        <v>75000</v>
      </c>
      <c r="K162" s="151">
        <v>50</v>
      </c>
      <c r="L162" s="151">
        <v>10</v>
      </c>
      <c r="M162" s="151">
        <v>1</v>
      </c>
      <c r="N162" s="151">
        <f>SUM(K162:M162)</f>
        <v>61</v>
      </c>
      <c r="O162" s="146" t="s">
        <v>294</v>
      </c>
      <c r="P162" s="146" t="s">
        <v>416</v>
      </c>
      <c r="Q162" s="233">
        <v>21976</v>
      </c>
      <c r="R162" s="152" t="s">
        <v>470</v>
      </c>
      <c r="S162" s="150" t="s">
        <v>507</v>
      </c>
      <c r="T162" s="231">
        <v>15</v>
      </c>
      <c r="U162" s="231">
        <v>15.6</v>
      </c>
      <c r="V162" s="231" t="s">
        <v>539</v>
      </c>
      <c r="W162" s="168" t="s">
        <v>432</v>
      </c>
    </row>
    <row r="163" spans="1:23" s="487" customFormat="1" ht="46.5">
      <c r="A163" s="288"/>
      <c r="B163" s="515"/>
      <c r="C163" s="609">
        <v>2</v>
      </c>
      <c r="D163" s="853" t="s">
        <v>2977</v>
      </c>
      <c r="E163" s="855">
        <v>0</v>
      </c>
      <c r="F163" s="1142">
        <v>75000</v>
      </c>
      <c r="G163" s="855">
        <v>0</v>
      </c>
      <c r="H163" s="855">
        <v>0</v>
      </c>
      <c r="I163" s="855">
        <v>0</v>
      </c>
      <c r="J163" s="1068">
        <f>SUM(E163:I163)</f>
        <v>75000</v>
      </c>
      <c r="K163" s="968"/>
      <c r="L163" s="968"/>
      <c r="M163" s="968"/>
      <c r="N163" s="968"/>
      <c r="O163" s="678"/>
      <c r="P163" s="732"/>
      <c r="Q163" s="456"/>
      <c r="R163" s="732" t="s">
        <v>1840</v>
      </c>
      <c r="S163" s="456" t="s">
        <v>1841</v>
      </c>
      <c r="T163" s="456">
        <v>15</v>
      </c>
      <c r="U163" s="456">
        <v>15.6</v>
      </c>
      <c r="V163" s="456" t="s">
        <v>539</v>
      </c>
      <c r="W163" s="460" t="s">
        <v>1725</v>
      </c>
    </row>
    <row r="164" spans="1:23" s="498" customFormat="1" ht="135">
      <c r="A164" s="159"/>
      <c r="B164" s="1884"/>
      <c r="C164" s="615"/>
      <c r="D164" s="1914" t="s">
        <v>3236</v>
      </c>
      <c r="E164" s="1899">
        <v>0</v>
      </c>
      <c r="F164" s="1993">
        <v>10200</v>
      </c>
      <c r="G164" s="1899">
        <v>0</v>
      </c>
      <c r="H164" s="1899">
        <v>0</v>
      </c>
      <c r="I164" s="1899">
        <v>0</v>
      </c>
      <c r="J164" s="1473">
        <f>SUM(E164:I164)</f>
        <v>10200</v>
      </c>
      <c r="K164" s="1994">
        <v>30</v>
      </c>
      <c r="L164" s="1994">
        <v>20</v>
      </c>
      <c r="M164" s="1994">
        <v>15</v>
      </c>
      <c r="N164" s="1994">
        <f t="shared" ref="N164:N165" si="13">SUM(K164:M164)</f>
        <v>65</v>
      </c>
      <c r="O164" s="1463" t="s">
        <v>294</v>
      </c>
      <c r="P164" s="1463" t="s">
        <v>416</v>
      </c>
      <c r="Q164" s="1995" t="s">
        <v>3231</v>
      </c>
      <c r="R164" s="1463" t="s">
        <v>1840</v>
      </c>
      <c r="S164" s="1464" t="s">
        <v>1841</v>
      </c>
      <c r="T164" s="1464">
        <v>15</v>
      </c>
      <c r="U164" s="1464">
        <v>15.6</v>
      </c>
      <c r="V164" s="1464" t="s">
        <v>539</v>
      </c>
      <c r="W164" s="1895" t="s">
        <v>1725</v>
      </c>
    </row>
    <row r="165" spans="1:23" s="498" customFormat="1" ht="147.75" customHeight="1">
      <c r="A165" s="163"/>
      <c r="B165" s="1885"/>
      <c r="C165" s="616"/>
      <c r="D165" s="1926" t="s">
        <v>3237</v>
      </c>
      <c r="E165" s="1946">
        <v>0</v>
      </c>
      <c r="F165" s="1996">
        <v>64800</v>
      </c>
      <c r="G165" s="1946">
        <v>0</v>
      </c>
      <c r="H165" s="1946">
        <v>0</v>
      </c>
      <c r="I165" s="1946">
        <v>0</v>
      </c>
      <c r="J165" s="1481">
        <f>SUM(E165:I165)</f>
        <v>64800</v>
      </c>
      <c r="K165" s="1997">
        <v>30</v>
      </c>
      <c r="L165" s="1997">
        <v>20</v>
      </c>
      <c r="M165" s="1997">
        <v>15</v>
      </c>
      <c r="N165" s="1997">
        <f t="shared" si="13"/>
        <v>65</v>
      </c>
      <c r="O165" s="1463" t="s">
        <v>294</v>
      </c>
      <c r="P165" s="1463" t="s">
        <v>416</v>
      </c>
      <c r="Q165" s="1998" t="s">
        <v>3230</v>
      </c>
      <c r="R165" s="1468" t="s">
        <v>1840</v>
      </c>
      <c r="S165" s="1469" t="s">
        <v>1841</v>
      </c>
      <c r="T165" s="1469">
        <v>15</v>
      </c>
      <c r="U165" s="1469">
        <v>15.6</v>
      </c>
      <c r="V165" s="1469" t="s">
        <v>539</v>
      </c>
      <c r="W165" s="1888" t="s">
        <v>1725</v>
      </c>
    </row>
    <row r="166" spans="1:23" s="488" customFormat="1" ht="145.5" customHeight="1">
      <c r="A166" s="235"/>
      <c r="B166" s="513"/>
      <c r="C166" s="522">
        <v>3</v>
      </c>
      <c r="D166" s="126" t="s">
        <v>2456</v>
      </c>
      <c r="E166" s="364">
        <v>0</v>
      </c>
      <c r="F166" s="1138">
        <v>90000</v>
      </c>
      <c r="G166" s="364">
        <v>0</v>
      </c>
      <c r="H166" s="364">
        <v>0</v>
      </c>
      <c r="I166" s="364">
        <v>0</v>
      </c>
      <c r="J166" s="227">
        <v>90000</v>
      </c>
      <c r="K166" s="239">
        <v>5</v>
      </c>
      <c r="L166" s="239">
        <v>6</v>
      </c>
      <c r="M166" s="227">
        <v>0</v>
      </c>
      <c r="N166" s="239">
        <v>11</v>
      </c>
      <c r="O166" s="146" t="s">
        <v>294</v>
      </c>
      <c r="P166" s="146" t="s">
        <v>416</v>
      </c>
      <c r="Q166" s="207">
        <v>21947</v>
      </c>
      <c r="R166" s="189" t="s">
        <v>2454</v>
      </c>
      <c r="S166" s="218" t="s">
        <v>2444</v>
      </c>
      <c r="T166" s="210">
        <v>15</v>
      </c>
      <c r="U166" s="210">
        <v>15.6</v>
      </c>
      <c r="V166" s="210" t="s">
        <v>539</v>
      </c>
      <c r="W166" s="189" t="s">
        <v>2441</v>
      </c>
    </row>
    <row r="167" spans="1:23" s="348" customFormat="1">
      <c r="A167" s="2181">
        <v>15.7</v>
      </c>
      <c r="B167" s="518"/>
      <c r="C167" s="512" t="s">
        <v>116</v>
      </c>
      <c r="D167" s="148" t="s">
        <v>2786</v>
      </c>
      <c r="E167" s="1130">
        <f>SUM(E168,E169,E170,E171,E172,E173,E174,E175,E176,E177,E178,E179,E180,E181,E182,E183,E184,E185)</f>
        <v>22527000</v>
      </c>
      <c r="F167" s="1130">
        <f t="shared" ref="F167:J167" si="14">SUM(F168,F169,F170,F171,F172,F173,F174,F175,F176,F177,F178,F179,F180,F181,F182,F183,F184,F185)</f>
        <v>60372000</v>
      </c>
      <c r="G167" s="1130">
        <f t="shared" si="14"/>
        <v>140000</v>
      </c>
      <c r="H167" s="1130">
        <f t="shared" si="14"/>
        <v>0</v>
      </c>
      <c r="I167" s="1130">
        <f t="shared" si="14"/>
        <v>0</v>
      </c>
      <c r="J167" s="1130">
        <f t="shared" si="14"/>
        <v>83039000</v>
      </c>
      <c r="K167" s="1035"/>
      <c r="L167" s="1035"/>
      <c r="M167" s="1035"/>
      <c r="N167" s="1035"/>
      <c r="O167" s="319"/>
      <c r="P167" s="319"/>
      <c r="Q167" s="501"/>
      <c r="R167" s="319"/>
      <c r="S167" s="485"/>
      <c r="T167" s="225"/>
      <c r="U167" s="225"/>
      <c r="V167" s="225"/>
      <c r="W167" s="416"/>
    </row>
    <row r="168" spans="1:23" s="487" customFormat="1" ht="139.5">
      <c r="A168" s="235"/>
      <c r="B168" s="513"/>
      <c r="C168" s="523">
        <v>1</v>
      </c>
      <c r="D168" s="125" t="s">
        <v>417</v>
      </c>
      <c r="E168" s="239" t="s">
        <v>150</v>
      </c>
      <c r="F168" s="1138">
        <v>18000</v>
      </c>
      <c r="G168" s="239" t="s">
        <v>150</v>
      </c>
      <c r="H168" s="239" t="s">
        <v>150</v>
      </c>
      <c r="I168" s="239" t="s">
        <v>150</v>
      </c>
      <c r="J168" s="1131">
        <f>SUM(E168:I168)</f>
        <v>18000</v>
      </c>
      <c r="K168" s="239">
        <v>50</v>
      </c>
      <c r="L168" s="239" t="s">
        <v>150</v>
      </c>
      <c r="M168" s="239" t="s">
        <v>150</v>
      </c>
      <c r="N168" s="239">
        <f>SUM(K168:M168)</f>
        <v>50</v>
      </c>
      <c r="O168" s="146" t="s">
        <v>415</v>
      </c>
      <c r="P168" s="146" t="s">
        <v>416</v>
      </c>
      <c r="Q168" s="207">
        <v>21947</v>
      </c>
      <c r="R168" s="191" t="s">
        <v>399</v>
      </c>
      <c r="S168" s="210" t="s">
        <v>400</v>
      </c>
      <c r="T168" s="975">
        <v>15</v>
      </c>
      <c r="U168" s="975">
        <v>15.7</v>
      </c>
      <c r="V168" s="975" t="s">
        <v>2789</v>
      </c>
      <c r="W168" s="218" t="s">
        <v>153</v>
      </c>
    </row>
    <row r="169" spans="1:23" s="487" customFormat="1" ht="139.5">
      <c r="A169" s="970"/>
      <c r="B169" s="971"/>
      <c r="C169" s="589">
        <v>2</v>
      </c>
      <c r="D169" s="974" t="s">
        <v>420</v>
      </c>
      <c r="E169" s="1167">
        <v>12000</v>
      </c>
      <c r="F169" s="1065" t="s">
        <v>150</v>
      </c>
      <c r="G169" s="1065" t="s">
        <v>150</v>
      </c>
      <c r="H169" s="1065" t="s">
        <v>150</v>
      </c>
      <c r="I169" s="1065" t="s">
        <v>150</v>
      </c>
      <c r="J169" s="1135">
        <f>SUM(E169:I169)</f>
        <v>12000</v>
      </c>
      <c r="K169" s="1065">
        <v>30</v>
      </c>
      <c r="L169" s="1065" t="s">
        <v>150</v>
      </c>
      <c r="M169" s="1065" t="s">
        <v>150</v>
      </c>
      <c r="N169" s="1065">
        <f>SUM(K169:M169)</f>
        <v>30</v>
      </c>
      <c r="O169" s="384" t="s">
        <v>415</v>
      </c>
      <c r="P169" s="384" t="s">
        <v>416</v>
      </c>
      <c r="Q169" s="268">
        <v>21916</v>
      </c>
      <c r="R169" s="267" t="s">
        <v>379</v>
      </c>
      <c r="S169" s="439" t="s">
        <v>380</v>
      </c>
      <c r="T169" s="975">
        <v>15</v>
      </c>
      <c r="U169" s="975">
        <v>15.7</v>
      </c>
      <c r="V169" s="975" t="s">
        <v>2789</v>
      </c>
      <c r="W169" s="973" t="s">
        <v>153</v>
      </c>
    </row>
    <row r="170" spans="1:23" s="488" customFormat="1" ht="139.5">
      <c r="A170" s="235"/>
      <c r="B170" s="513"/>
      <c r="C170" s="523">
        <v>3</v>
      </c>
      <c r="D170" s="358" t="s">
        <v>1100</v>
      </c>
      <c r="E170" s="1065" t="s">
        <v>150</v>
      </c>
      <c r="F170" s="1138">
        <v>30000</v>
      </c>
      <c r="G170" s="1065" t="s">
        <v>150</v>
      </c>
      <c r="H170" s="1065" t="s">
        <v>150</v>
      </c>
      <c r="I170" s="1065" t="s">
        <v>150</v>
      </c>
      <c r="J170" s="1131">
        <f>SUM(E170:I170)</f>
        <v>30000</v>
      </c>
      <c r="K170" s="239">
        <v>187</v>
      </c>
      <c r="L170" s="239">
        <v>13</v>
      </c>
      <c r="M170" s="1065" t="s">
        <v>150</v>
      </c>
      <c r="N170" s="239">
        <v>200</v>
      </c>
      <c r="O170" s="146" t="s">
        <v>294</v>
      </c>
      <c r="P170" s="146" t="s">
        <v>416</v>
      </c>
      <c r="Q170" s="207">
        <v>22129</v>
      </c>
      <c r="R170" s="189" t="s">
        <v>1084</v>
      </c>
      <c r="S170" s="218" t="s">
        <v>1085</v>
      </c>
      <c r="T170" s="975">
        <v>15</v>
      </c>
      <c r="U170" s="975">
        <v>15.7</v>
      </c>
      <c r="V170" s="975" t="s">
        <v>2789</v>
      </c>
      <c r="W170" s="150" t="s">
        <v>1024</v>
      </c>
    </row>
    <row r="171" spans="1:23" s="488" customFormat="1" ht="139.5">
      <c r="A171" s="235"/>
      <c r="B171" s="513"/>
      <c r="C171" s="531">
        <v>4</v>
      </c>
      <c r="D171" s="351" t="s">
        <v>1266</v>
      </c>
      <c r="E171" s="1065" t="s">
        <v>150</v>
      </c>
      <c r="F171" s="1065" t="s">
        <v>150</v>
      </c>
      <c r="G171" s="1065" t="s">
        <v>150</v>
      </c>
      <c r="H171" s="1065" t="s">
        <v>150</v>
      </c>
      <c r="I171" s="1065" t="s">
        <v>150</v>
      </c>
      <c r="J171" s="1157">
        <v>0</v>
      </c>
      <c r="K171" s="1144">
        <v>7</v>
      </c>
      <c r="L171" s="1144">
        <v>5</v>
      </c>
      <c r="M171" s="1144">
        <v>5</v>
      </c>
      <c r="N171" s="1144">
        <v>17</v>
      </c>
      <c r="O171" s="146" t="s">
        <v>294</v>
      </c>
      <c r="P171" s="146" t="s">
        <v>416</v>
      </c>
      <c r="Q171" s="490" t="s">
        <v>1263</v>
      </c>
      <c r="R171" s="491" t="s">
        <v>1267</v>
      </c>
      <c r="S171" s="492" t="s">
        <v>1268</v>
      </c>
      <c r="T171" s="975">
        <v>15</v>
      </c>
      <c r="U171" s="975">
        <v>15.7</v>
      </c>
      <c r="V171" s="975" t="s">
        <v>2789</v>
      </c>
      <c r="W171" s="168" t="s">
        <v>2986</v>
      </c>
    </row>
    <row r="172" spans="1:23" s="488" customFormat="1" ht="139.5">
      <c r="A172" s="235"/>
      <c r="B172" s="513"/>
      <c r="C172" s="529">
        <v>5</v>
      </c>
      <c r="D172" s="113" t="s">
        <v>1269</v>
      </c>
      <c r="E172" s="1138">
        <v>0</v>
      </c>
      <c r="F172" s="1138">
        <v>0</v>
      </c>
      <c r="G172" s="1156">
        <v>0</v>
      </c>
      <c r="H172" s="1156">
        <v>0</v>
      </c>
      <c r="I172" s="1156">
        <v>0</v>
      </c>
      <c r="J172" s="1157">
        <v>0</v>
      </c>
      <c r="K172" s="1036">
        <v>30</v>
      </c>
      <c r="L172" s="1036">
        <v>5</v>
      </c>
      <c r="M172" s="1036">
        <v>0</v>
      </c>
      <c r="N172" s="1036">
        <v>40</v>
      </c>
      <c r="O172" s="146" t="s">
        <v>294</v>
      </c>
      <c r="P172" s="146" t="s">
        <v>416</v>
      </c>
      <c r="Q172" s="254" t="s">
        <v>1270</v>
      </c>
      <c r="R172" s="149" t="s">
        <v>1271</v>
      </c>
      <c r="S172" s="152" t="s">
        <v>1272</v>
      </c>
      <c r="T172" s="975">
        <v>15</v>
      </c>
      <c r="U172" s="975">
        <v>15.7</v>
      </c>
      <c r="V172" s="975" t="s">
        <v>2789</v>
      </c>
      <c r="W172" s="168" t="s">
        <v>2986</v>
      </c>
    </row>
    <row r="173" spans="1:23" s="488" customFormat="1" ht="139.5">
      <c r="A173" s="235"/>
      <c r="B173" s="513"/>
      <c r="C173" s="529">
        <v>6</v>
      </c>
      <c r="D173" s="180" t="s">
        <v>1278</v>
      </c>
      <c r="E173" s="1138">
        <v>0</v>
      </c>
      <c r="F173" s="1138">
        <v>0</v>
      </c>
      <c r="G173" s="1156">
        <v>0</v>
      </c>
      <c r="H173" s="1156">
        <v>0</v>
      </c>
      <c r="I173" s="1156">
        <v>0</v>
      </c>
      <c r="J173" s="1157">
        <v>0</v>
      </c>
      <c r="K173" s="1036">
        <v>30</v>
      </c>
      <c r="L173" s="1036">
        <v>6</v>
      </c>
      <c r="M173" s="1036">
        <v>0</v>
      </c>
      <c r="N173" s="1036">
        <v>36</v>
      </c>
      <c r="O173" s="146" t="s">
        <v>294</v>
      </c>
      <c r="P173" s="146" t="s">
        <v>416</v>
      </c>
      <c r="Q173" s="356">
        <v>21916</v>
      </c>
      <c r="R173" s="149" t="s">
        <v>1279</v>
      </c>
      <c r="S173" s="152" t="s">
        <v>1221</v>
      </c>
      <c r="T173" s="975">
        <v>15</v>
      </c>
      <c r="U173" s="975">
        <v>15.7</v>
      </c>
      <c r="V173" s="975" t="s">
        <v>2789</v>
      </c>
      <c r="W173" s="168" t="s">
        <v>1171</v>
      </c>
    </row>
    <row r="174" spans="1:23" s="488" customFormat="1" ht="139.5">
      <c r="A174" s="235"/>
      <c r="B174" s="513"/>
      <c r="C174" s="529">
        <v>7</v>
      </c>
      <c r="D174" s="496" t="s">
        <v>1283</v>
      </c>
      <c r="E174" s="1138">
        <v>0</v>
      </c>
      <c r="F174" s="1138">
        <v>0</v>
      </c>
      <c r="G174" s="1069">
        <v>0</v>
      </c>
      <c r="H174" s="1069">
        <v>0</v>
      </c>
      <c r="I174" s="1069">
        <v>0</v>
      </c>
      <c r="J174" s="1157">
        <v>0</v>
      </c>
      <c r="K174" s="227">
        <v>20</v>
      </c>
      <c r="L174" s="227">
        <v>7</v>
      </c>
      <c r="M174" s="227">
        <v>5</v>
      </c>
      <c r="N174" s="1036">
        <v>32</v>
      </c>
      <c r="O174" s="146" t="s">
        <v>294</v>
      </c>
      <c r="P174" s="146" t="s">
        <v>416</v>
      </c>
      <c r="Q174" s="199" t="s">
        <v>1260</v>
      </c>
      <c r="R174" s="146" t="s">
        <v>1284</v>
      </c>
      <c r="S174" s="189" t="s">
        <v>1190</v>
      </c>
      <c r="T174" s="975">
        <v>15</v>
      </c>
      <c r="U174" s="975">
        <v>15.7</v>
      </c>
      <c r="V174" s="975" t="s">
        <v>2789</v>
      </c>
      <c r="W174" s="168" t="s">
        <v>1171</v>
      </c>
    </row>
    <row r="175" spans="1:23" s="488" customFormat="1" ht="139.5">
      <c r="A175" s="235"/>
      <c r="B175" s="513"/>
      <c r="C175" s="524">
        <v>8</v>
      </c>
      <c r="D175" s="533" t="s">
        <v>1605</v>
      </c>
      <c r="E175" s="1138">
        <v>0</v>
      </c>
      <c r="F175" s="281">
        <v>50000</v>
      </c>
      <c r="G175" s="365" t="s">
        <v>1599</v>
      </c>
      <c r="H175" s="365" t="s">
        <v>307</v>
      </c>
      <c r="I175" s="365" t="s">
        <v>307</v>
      </c>
      <c r="J175" s="227">
        <f>SUM(E175:I175)</f>
        <v>50000</v>
      </c>
      <c r="K175" s="365">
        <v>45</v>
      </c>
      <c r="L175" s="365">
        <v>5</v>
      </c>
      <c r="M175" s="365" t="s">
        <v>307</v>
      </c>
      <c r="N175" s="365">
        <v>50</v>
      </c>
      <c r="O175" s="146" t="s">
        <v>294</v>
      </c>
      <c r="P175" s="146" t="s">
        <v>416</v>
      </c>
      <c r="Q175" s="246" t="s">
        <v>1578</v>
      </c>
      <c r="R175" s="146" t="s">
        <v>1542</v>
      </c>
      <c r="S175" s="191" t="s">
        <v>1601</v>
      </c>
      <c r="T175" s="975">
        <v>15</v>
      </c>
      <c r="U175" s="975">
        <v>15.7</v>
      </c>
      <c r="V175" s="975" t="s">
        <v>2789</v>
      </c>
      <c r="W175" s="218" t="s">
        <v>1544</v>
      </c>
    </row>
    <row r="176" spans="1:23" s="488" customFormat="1" ht="139.5">
      <c r="A176" s="235"/>
      <c r="B176" s="513"/>
      <c r="C176" s="524">
        <v>9</v>
      </c>
      <c r="D176" s="117" t="s">
        <v>2234</v>
      </c>
      <c r="E176" s="1138">
        <v>0</v>
      </c>
      <c r="F176" s="1165">
        <v>80000</v>
      </c>
      <c r="G176" s="1138">
        <v>0</v>
      </c>
      <c r="H176" s="1138">
        <v>0</v>
      </c>
      <c r="I176" s="1138">
        <v>0</v>
      </c>
      <c r="J176" s="227">
        <v>80000</v>
      </c>
      <c r="K176" s="239">
        <v>230</v>
      </c>
      <c r="L176" s="239">
        <v>30</v>
      </c>
      <c r="M176" s="239">
        <v>200</v>
      </c>
      <c r="N176" s="239">
        <v>460</v>
      </c>
      <c r="O176" s="146" t="s">
        <v>415</v>
      </c>
      <c r="P176" s="146" t="s">
        <v>416</v>
      </c>
      <c r="Q176" s="207">
        <v>21947</v>
      </c>
      <c r="R176" s="189" t="s">
        <v>2232</v>
      </c>
      <c r="S176" s="242" t="s">
        <v>2233</v>
      </c>
      <c r="T176" s="975">
        <v>15</v>
      </c>
      <c r="U176" s="975">
        <v>15.7</v>
      </c>
      <c r="V176" s="975" t="s">
        <v>2789</v>
      </c>
      <c r="W176" s="189" t="s">
        <v>2222</v>
      </c>
    </row>
    <row r="177" spans="1:23" s="488" customFormat="1" ht="139.5">
      <c r="A177" s="235"/>
      <c r="B177" s="513"/>
      <c r="C177" s="524">
        <v>10</v>
      </c>
      <c r="D177" s="117" t="s">
        <v>2657</v>
      </c>
      <c r="E177" s="1138">
        <v>0</v>
      </c>
      <c r="F177" s="338">
        <v>80000</v>
      </c>
      <c r="G177" s="1138">
        <v>0</v>
      </c>
      <c r="H177" s="1138">
        <v>0</v>
      </c>
      <c r="I177" s="1138">
        <v>0</v>
      </c>
      <c r="J177" s="227">
        <v>80000</v>
      </c>
      <c r="K177" s="239">
        <v>10</v>
      </c>
      <c r="L177" s="239">
        <v>30</v>
      </c>
      <c r="M177" s="239">
        <v>10</v>
      </c>
      <c r="N177" s="239">
        <v>50</v>
      </c>
      <c r="O177" s="146" t="s">
        <v>294</v>
      </c>
      <c r="P177" s="146" t="s">
        <v>416</v>
      </c>
      <c r="Q177" s="207">
        <v>21885</v>
      </c>
      <c r="R177" s="274" t="s">
        <v>2658</v>
      </c>
      <c r="S177" s="210" t="s">
        <v>2626</v>
      </c>
      <c r="T177" s="975">
        <v>15</v>
      </c>
      <c r="U177" s="975">
        <v>15.7</v>
      </c>
      <c r="V177" s="975" t="s">
        <v>2789</v>
      </c>
      <c r="W177" s="290" t="s">
        <v>2500</v>
      </c>
    </row>
    <row r="178" spans="1:23" s="488" customFormat="1" ht="144.75" customHeight="1">
      <c r="A178" s="235"/>
      <c r="B178" s="513"/>
      <c r="C178" s="524">
        <v>11</v>
      </c>
      <c r="D178" s="542" t="s">
        <v>2667</v>
      </c>
      <c r="E178" s="1138">
        <v>0</v>
      </c>
      <c r="F178" s="1168">
        <v>30000</v>
      </c>
      <c r="G178" s="1138">
        <v>0</v>
      </c>
      <c r="H178" s="1138">
        <v>0</v>
      </c>
      <c r="I178" s="1138">
        <v>0</v>
      </c>
      <c r="J178" s="227">
        <v>30000</v>
      </c>
      <c r="K178" s="239">
        <v>30</v>
      </c>
      <c r="L178" s="239">
        <v>20</v>
      </c>
      <c r="M178" s="338">
        <v>0</v>
      </c>
      <c r="N178" s="239">
        <v>50</v>
      </c>
      <c r="O178" s="146" t="s">
        <v>294</v>
      </c>
      <c r="P178" s="146" t="s">
        <v>416</v>
      </c>
      <c r="Q178" s="207">
        <v>22007</v>
      </c>
      <c r="R178" s="274" t="s">
        <v>2596</v>
      </c>
      <c r="S178" s="210" t="s">
        <v>2666</v>
      </c>
      <c r="T178" s="975">
        <v>15</v>
      </c>
      <c r="U178" s="975">
        <v>15.7</v>
      </c>
      <c r="V178" s="975" t="s">
        <v>2789</v>
      </c>
      <c r="W178" s="290" t="s">
        <v>2500</v>
      </c>
    </row>
    <row r="179" spans="1:23" s="421" customFormat="1" ht="139.5">
      <c r="A179" s="235"/>
      <c r="B179" s="513"/>
      <c r="C179" s="523">
        <v>12</v>
      </c>
      <c r="D179" s="125" t="s">
        <v>528</v>
      </c>
      <c r="E179" s="1138">
        <v>0</v>
      </c>
      <c r="F179" s="1138">
        <v>50000</v>
      </c>
      <c r="G179" s="1138">
        <v>0</v>
      </c>
      <c r="H179" s="1138">
        <v>0</v>
      </c>
      <c r="I179" s="1138">
        <v>0</v>
      </c>
      <c r="J179" s="1036">
        <f>SUM(E179:I179)</f>
        <v>50000</v>
      </c>
      <c r="K179" s="151">
        <v>100</v>
      </c>
      <c r="L179" s="151">
        <v>5</v>
      </c>
      <c r="M179" s="151" t="s">
        <v>150</v>
      </c>
      <c r="N179" s="151">
        <f>SUM(K179:M179)</f>
        <v>105</v>
      </c>
      <c r="O179" s="284" t="s">
        <v>1101</v>
      </c>
      <c r="P179" s="284" t="s">
        <v>416</v>
      </c>
      <c r="Q179" s="233">
        <v>21916</v>
      </c>
      <c r="R179" s="152" t="s">
        <v>470</v>
      </c>
      <c r="S179" s="150" t="s">
        <v>520</v>
      </c>
      <c r="T179" s="975">
        <v>15</v>
      </c>
      <c r="U179" s="975">
        <v>15.7</v>
      </c>
      <c r="V179" s="975" t="s">
        <v>2789</v>
      </c>
      <c r="W179" s="168" t="s">
        <v>432</v>
      </c>
    </row>
    <row r="180" spans="1:23" s="421" customFormat="1" ht="139.5">
      <c r="A180" s="235"/>
      <c r="B180" s="513"/>
      <c r="C180" s="524">
        <v>13</v>
      </c>
      <c r="D180" s="291" t="s">
        <v>1472</v>
      </c>
      <c r="E180" s="1138">
        <v>0</v>
      </c>
      <c r="F180" s="1159">
        <v>34000</v>
      </c>
      <c r="G180" s="1138">
        <v>0</v>
      </c>
      <c r="H180" s="1138">
        <v>0</v>
      </c>
      <c r="I180" s="1138">
        <v>0</v>
      </c>
      <c r="J180" s="226">
        <f>SUM(E180:I180)</f>
        <v>34000</v>
      </c>
      <c r="K180" s="111">
        <v>55</v>
      </c>
      <c r="L180" s="111">
        <v>5</v>
      </c>
      <c r="M180" s="111">
        <v>0</v>
      </c>
      <c r="N180" s="111">
        <f>SUM(K180:M180)</f>
        <v>60</v>
      </c>
      <c r="O180" s="385" t="s">
        <v>294</v>
      </c>
      <c r="P180" s="385" t="s">
        <v>416</v>
      </c>
      <c r="Q180" s="246">
        <v>21916</v>
      </c>
      <c r="R180" s="189" t="s">
        <v>1473</v>
      </c>
      <c r="S180" s="189" t="s">
        <v>1452</v>
      </c>
      <c r="T180" s="975">
        <v>15</v>
      </c>
      <c r="U180" s="975">
        <v>15.7</v>
      </c>
      <c r="V180" s="975" t="s">
        <v>2789</v>
      </c>
      <c r="W180" s="189" t="s">
        <v>1373</v>
      </c>
    </row>
    <row r="181" spans="1:23" s="349" customFormat="1" ht="93">
      <c r="A181" s="280"/>
      <c r="B181" s="516"/>
      <c r="C181" s="524">
        <v>14</v>
      </c>
      <c r="D181" s="180" t="s">
        <v>1973</v>
      </c>
      <c r="E181" s="1040">
        <v>0</v>
      </c>
      <c r="F181" s="1040">
        <v>0</v>
      </c>
      <c r="G181" s="1169">
        <v>40000</v>
      </c>
      <c r="H181" s="1040">
        <v>0</v>
      </c>
      <c r="I181" s="1040">
        <v>0</v>
      </c>
      <c r="J181" s="227">
        <f>SUM(E181:I181)</f>
        <v>40000</v>
      </c>
      <c r="K181" s="1006">
        <v>60</v>
      </c>
      <c r="L181" s="1006">
        <v>10</v>
      </c>
      <c r="M181" s="1040">
        <v>0</v>
      </c>
      <c r="N181" s="1006">
        <v>70</v>
      </c>
      <c r="O181" s="181" t="s">
        <v>308</v>
      </c>
      <c r="P181" s="181" t="s">
        <v>299</v>
      </c>
      <c r="Q181" s="278">
        <v>21916</v>
      </c>
      <c r="R181" s="384" t="s">
        <v>1971</v>
      </c>
      <c r="S181" s="277" t="s">
        <v>1972</v>
      </c>
      <c r="T181" s="943">
        <v>15</v>
      </c>
      <c r="U181" s="943">
        <v>15.7</v>
      </c>
      <c r="V181" s="943" t="s">
        <v>1453</v>
      </c>
      <c r="W181" s="181" t="s">
        <v>3219</v>
      </c>
    </row>
    <row r="182" spans="1:23" s="488" customFormat="1" ht="139.5">
      <c r="A182" s="235"/>
      <c r="B182" s="513"/>
      <c r="C182" s="524">
        <v>15</v>
      </c>
      <c r="D182" s="359" t="s">
        <v>419</v>
      </c>
      <c r="E182" s="245">
        <v>15000</v>
      </c>
      <c r="F182" s="227" t="s">
        <v>150</v>
      </c>
      <c r="G182" s="239" t="s">
        <v>150</v>
      </c>
      <c r="H182" s="239" t="s">
        <v>150</v>
      </c>
      <c r="I182" s="239" t="s">
        <v>150</v>
      </c>
      <c r="J182" s="1131">
        <f>SUM(E182:I182)</f>
        <v>15000</v>
      </c>
      <c r="K182" s="239">
        <v>25</v>
      </c>
      <c r="L182" s="239">
        <v>5</v>
      </c>
      <c r="M182" s="239" t="s">
        <v>150</v>
      </c>
      <c r="N182" s="239">
        <f>SUM(K182:M182)</f>
        <v>30</v>
      </c>
      <c r="O182" s="189" t="s">
        <v>415</v>
      </c>
      <c r="P182" s="189" t="s">
        <v>416</v>
      </c>
      <c r="Q182" s="207">
        <v>22007</v>
      </c>
      <c r="R182" s="146" t="s">
        <v>2740</v>
      </c>
      <c r="S182" s="210" t="s">
        <v>217</v>
      </c>
      <c r="T182" s="210">
        <v>15</v>
      </c>
      <c r="U182" s="210">
        <v>15.7</v>
      </c>
      <c r="V182" s="210" t="s">
        <v>2789</v>
      </c>
      <c r="W182" s="262" t="s">
        <v>153</v>
      </c>
    </row>
    <row r="183" spans="1:23" s="349" customFormat="1" ht="139.5">
      <c r="A183" s="280"/>
      <c r="B183" s="516"/>
      <c r="C183" s="524">
        <v>16</v>
      </c>
      <c r="D183" s="180" t="s">
        <v>1970</v>
      </c>
      <c r="E183" s="227">
        <v>0</v>
      </c>
      <c r="F183" s="227">
        <v>0</v>
      </c>
      <c r="G183" s="1169">
        <v>10000</v>
      </c>
      <c r="H183" s="227">
        <v>0</v>
      </c>
      <c r="I183" s="227">
        <v>0</v>
      </c>
      <c r="J183" s="227">
        <f>SUM(E183:I183)</f>
        <v>10000</v>
      </c>
      <c r="K183" s="1006">
        <v>50</v>
      </c>
      <c r="L183" s="1006">
        <v>10</v>
      </c>
      <c r="M183" s="1054">
        <v>0</v>
      </c>
      <c r="N183" s="1006">
        <v>60</v>
      </c>
      <c r="O183" s="384" t="s">
        <v>294</v>
      </c>
      <c r="P183" s="384" t="s">
        <v>416</v>
      </c>
      <c r="Q183" s="278">
        <v>21916</v>
      </c>
      <c r="R183" s="384" t="s">
        <v>1971</v>
      </c>
      <c r="S183" s="277" t="s">
        <v>1972</v>
      </c>
      <c r="T183" s="267">
        <v>15</v>
      </c>
      <c r="U183" s="267">
        <v>15.7</v>
      </c>
      <c r="V183" s="267" t="s">
        <v>2789</v>
      </c>
      <c r="W183" s="181" t="s">
        <v>3222</v>
      </c>
    </row>
    <row r="184" spans="1:23" s="349" customFormat="1" ht="139.5">
      <c r="A184" s="280"/>
      <c r="B184" s="516"/>
      <c r="C184" s="524">
        <v>17</v>
      </c>
      <c r="D184" s="180" t="s">
        <v>1974</v>
      </c>
      <c r="E184" s="227">
        <v>0</v>
      </c>
      <c r="F184" s="227">
        <v>0</v>
      </c>
      <c r="G184" s="1169">
        <v>90000</v>
      </c>
      <c r="H184" s="227">
        <v>0</v>
      </c>
      <c r="I184" s="227">
        <v>0</v>
      </c>
      <c r="J184" s="873">
        <v>90000</v>
      </c>
      <c r="K184" s="1006">
        <v>580</v>
      </c>
      <c r="L184" s="1006">
        <v>20</v>
      </c>
      <c r="M184" s="1054">
        <v>0</v>
      </c>
      <c r="N184" s="1006">
        <v>600</v>
      </c>
      <c r="O184" s="384" t="s">
        <v>294</v>
      </c>
      <c r="P184" s="384" t="s">
        <v>416</v>
      </c>
      <c r="Q184" s="278">
        <v>22037</v>
      </c>
      <c r="R184" s="384" t="s">
        <v>1971</v>
      </c>
      <c r="S184" s="277" t="s">
        <v>1972</v>
      </c>
      <c r="T184" s="267">
        <v>15</v>
      </c>
      <c r="U184" s="267">
        <v>15.7</v>
      </c>
      <c r="V184" s="267" t="s">
        <v>2789</v>
      </c>
      <c r="W184" s="181" t="s">
        <v>3219</v>
      </c>
    </row>
    <row r="185" spans="1:23" s="545" customFormat="1" ht="46.5">
      <c r="A185" s="280"/>
      <c r="B185" s="516"/>
      <c r="C185" s="524"/>
      <c r="D185" s="180" t="s">
        <v>3182</v>
      </c>
      <c r="E185" s="227">
        <v>22500000</v>
      </c>
      <c r="F185" s="227">
        <v>60000000</v>
      </c>
      <c r="G185" s="1169">
        <v>0</v>
      </c>
      <c r="H185" s="227">
        <v>0</v>
      </c>
      <c r="I185" s="227">
        <v>0</v>
      </c>
      <c r="J185" s="873">
        <f>SUM(E185:I185)</f>
        <v>82500000</v>
      </c>
      <c r="K185" s="1999">
        <v>0</v>
      </c>
      <c r="L185" s="1999">
        <v>0</v>
      </c>
      <c r="M185" s="1999">
        <v>0</v>
      </c>
      <c r="N185" s="1999">
        <v>0</v>
      </c>
      <c r="O185" s="1999">
        <v>0</v>
      </c>
      <c r="P185" s="1999">
        <v>0</v>
      </c>
      <c r="Q185" s="191" t="s">
        <v>2940</v>
      </c>
      <c r="R185" s="1999">
        <v>0</v>
      </c>
      <c r="S185" s="1999">
        <v>0</v>
      </c>
      <c r="T185" s="1999">
        <v>0</v>
      </c>
      <c r="U185" s="1999">
        <v>0</v>
      </c>
      <c r="V185" s="1999">
        <v>0</v>
      </c>
      <c r="W185" s="181" t="s">
        <v>2926</v>
      </c>
    </row>
    <row r="186" spans="1:23" s="505" customFormat="1">
      <c r="A186" s="502"/>
      <c r="B186" s="519"/>
      <c r="C186" s="544"/>
      <c r="D186" s="520" t="s">
        <v>37</v>
      </c>
      <c r="E186" s="1170">
        <f t="shared" ref="E186:J186" si="15">SUM(E7)</f>
        <v>24366300</v>
      </c>
      <c r="F186" s="1170">
        <f t="shared" si="15"/>
        <v>66208000</v>
      </c>
      <c r="G186" s="1170">
        <f t="shared" si="15"/>
        <v>140000</v>
      </c>
      <c r="H186" s="1170">
        <f t="shared" si="15"/>
        <v>0</v>
      </c>
      <c r="I186" s="1170">
        <f t="shared" si="15"/>
        <v>0</v>
      </c>
      <c r="J186" s="1171">
        <f t="shared" si="15"/>
        <v>90714300</v>
      </c>
      <c r="K186" s="1172"/>
      <c r="L186" s="1172"/>
      <c r="M186" s="1172"/>
      <c r="N186" s="1172"/>
      <c r="O186" s="871"/>
      <c r="P186" s="871"/>
      <c r="Q186" s="503"/>
      <c r="R186" s="504"/>
      <c r="S186" s="502"/>
      <c r="T186" s="503"/>
      <c r="U186" s="503"/>
      <c r="V186" s="503"/>
      <c r="W186" s="852"/>
    </row>
    <row r="188" spans="1:23">
      <c r="H188" s="1174"/>
    </row>
    <row r="189" spans="1:23">
      <c r="H189" s="1174"/>
    </row>
    <row r="190" spans="1:23">
      <c r="H190" s="1174"/>
    </row>
    <row r="191" spans="1:23">
      <c r="H191" s="1174"/>
    </row>
    <row r="192" spans="1:23">
      <c r="H192" s="1174"/>
    </row>
    <row r="193" spans="8:8">
      <c r="H193" s="1174"/>
    </row>
    <row r="194" spans="8:8">
      <c r="H194" s="1174"/>
    </row>
    <row r="195" spans="8:8">
      <c r="H195" s="1174"/>
    </row>
    <row r="196" spans="8:8">
      <c r="H196" s="1174"/>
    </row>
    <row r="197" spans="8:8">
      <c r="H197" s="1174"/>
    </row>
    <row r="198" spans="8:8">
      <c r="H198" s="1174"/>
    </row>
    <row r="199" spans="8:8">
      <c r="H199" s="1174"/>
    </row>
    <row r="200" spans="8:8">
      <c r="H200" s="1174"/>
    </row>
    <row r="201" spans="8:8">
      <c r="H201" s="1174"/>
    </row>
    <row r="202" spans="8:8">
      <c r="H202" s="1174"/>
    </row>
    <row r="203" spans="8:8">
      <c r="H203" s="1174"/>
    </row>
    <row r="204" spans="8:8">
      <c r="H204" s="1174"/>
    </row>
    <row r="205" spans="8:8">
      <c r="H205" s="1174"/>
    </row>
    <row r="206" spans="8:8">
      <c r="H206" s="1174"/>
    </row>
  </sheetData>
  <mergeCells count="16">
    <mergeCell ref="C1:R1"/>
    <mergeCell ref="C2:R2"/>
    <mergeCell ref="E3:I3"/>
    <mergeCell ref="J3:J6"/>
    <mergeCell ref="K3:N4"/>
    <mergeCell ref="O3:P3"/>
    <mergeCell ref="T3:V3"/>
    <mergeCell ref="G4:I4"/>
    <mergeCell ref="O4:P4"/>
    <mergeCell ref="T4:V4"/>
    <mergeCell ref="G5:G6"/>
    <mergeCell ref="C9:D9"/>
    <mergeCell ref="A3:A6"/>
    <mergeCell ref="A7:D7"/>
    <mergeCell ref="A8:D8"/>
    <mergeCell ref="B3:D6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5" orientation="landscape" r:id="rId1"/>
  <rowBreaks count="19" manualBreakCount="19">
    <brk id="13" max="22" man="1"/>
    <brk id="17" max="22" man="1"/>
    <brk id="50" max="22" man="1"/>
    <brk id="55" max="22" man="1"/>
    <brk id="62" max="22" man="1"/>
    <brk id="68" max="22" man="1"/>
    <brk id="74" max="22" man="1"/>
    <brk id="79" max="22" man="1"/>
    <brk id="68" max="22" man="1"/>
    <brk id="91" max="22" man="1"/>
    <brk id="96" max="22" man="1"/>
    <brk id="101" max="22" man="1"/>
    <brk id="117" max="22" man="1"/>
    <brk id="129" max="22" man="1"/>
    <brk id="96" max="22" man="1"/>
    <brk id="134" max="22" man="1"/>
    <brk id="148" max="22" man="1"/>
    <brk id="153" max="22" man="1"/>
    <brk id="158" max="2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01"/>
  <sheetViews>
    <sheetView view="pageBreakPreview" topLeftCell="H1" zoomScale="70" zoomScaleNormal="90" zoomScaleSheetLayoutView="70" zoomScalePageLayoutView="60" workbookViewId="0">
      <selection activeCell="X341" sqref="X1:AO1048576"/>
    </sheetView>
  </sheetViews>
  <sheetFormatPr defaultColWidth="5.375" defaultRowHeight="23.25"/>
  <cols>
    <col min="1" max="1" width="10.625" style="370" customWidth="1"/>
    <col min="2" max="2" width="4" style="506" customWidth="1"/>
    <col min="3" max="3" width="5.25" style="511" bestFit="1" customWidth="1"/>
    <col min="4" max="4" width="56.125" style="545" bestFit="1" customWidth="1"/>
    <col min="5" max="6" width="13.375" style="370" customWidth="1"/>
    <col min="7" max="9" width="12.125" style="370" customWidth="1"/>
    <col min="10" max="10" width="13.375" style="1070" customWidth="1"/>
    <col min="11" max="12" width="6.375" style="370" customWidth="1"/>
    <col min="13" max="13" width="7.5" style="370" bestFit="1" customWidth="1"/>
    <col min="14" max="14" width="6.375" style="370" customWidth="1"/>
    <col min="15" max="16" width="15.875" style="370" customWidth="1"/>
    <col min="17" max="17" width="11.125" style="1190" customWidth="1"/>
    <col min="18" max="18" width="27.5" style="879" hidden="1" customWidth="1"/>
    <col min="19" max="19" width="18.875" style="450" hidden="1" customWidth="1"/>
    <col min="20" max="20" width="6.875" style="450" hidden="1" customWidth="1"/>
    <col min="21" max="21" width="7.75" style="450" hidden="1" customWidth="1"/>
    <col min="22" max="22" width="7.5" style="450" hidden="1" customWidth="1"/>
    <col min="23" max="23" width="18.625" style="957" customWidth="1"/>
    <col min="24" max="16384" width="5.375" style="370"/>
  </cols>
  <sheetData>
    <row r="1" spans="1:23" ht="34.5">
      <c r="C1" s="2211" t="s">
        <v>40</v>
      </c>
      <c r="D1" s="2211"/>
      <c r="E1" s="2211"/>
      <c r="F1" s="2211"/>
      <c r="G1" s="2211"/>
      <c r="H1" s="2211"/>
      <c r="I1" s="2211"/>
      <c r="J1" s="2211"/>
      <c r="K1" s="2211"/>
      <c r="L1" s="2211"/>
      <c r="M1" s="2211"/>
      <c r="N1" s="2211"/>
      <c r="O1" s="2211"/>
      <c r="P1" s="2211"/>
      <c r="Q1" s="2211"/>
      <c r="R1" s="2211"/>
    </row>
    <row r="2" spans="1:23">
      <c r="C2" s="2213"/>
      <c r="D2" s="2214"/>
      <c r="E2" s="2214"/>
      <c r="F2" s="2214"/>
      <c r="G2" s="2214"/>
      <c r="H2" s="2214"/>
      <c r="I2" s="2214"/>
      <c r="J2" s="2214"/>
      <c r="K2" s="2214"/>
      <c r="L2" s="2214"/>
      <c r="M2" s="2214"/>
      <c r="N2" s="2214"/>
      <c r="O2" s="2214"/>
      <c r="P2" s="2214"/>
      <c r="Q2" s="2214"/>
      <c r="R2" s="2214"/>
    </row>
    <row r="3" spans="1:23" s="396" customFormat="1">
      <c r="A3" s="2225" t="s">
        <v>26</v>
      </c>
      <c r="B3" s="2242" t="s">
        <v>139</v>
      </c>
      <c r="C3" s="2243"/>
      <c r="D3" s="2244"/>
      <c r="E3" s="2254" t="s">
        <v>141</v>
      </c>
      <c r="F3" s="2255"/>
      <c r="G3" s="2255"/>
      <c r="H3" s="2255"/>
      <c r="I3" s="2256"/>
      <c r="J3" s="2271" t="s">
        <v>18</v>
      </c>
      <c r="K3" s="2242" t="s">
        <v>142</v>
      </c>
      <c r="L3" s="2243"/>
      <c r="M3" s="2243"/>
      <c r="N3" s="2244"/>
      <c r="O3" s="2242" t="s">
        <v>19</v>
      </c>
      <c r="P3" s="2244"/>
      <c r="Q3" s="1412" t="s">
        <v>21</v>
      </c>
      <c r="R3" s="474" t="s">
        <v>10</v>
      </c>
      <c r="S3" s="1436" t="s">
        <v>12</v>
      </c>
      <c r="T3" s="2251" t="s">
        <v>23</v>
      </c>
      <c r="U3" s="2251"/>
      <c r="V3" s="2251"/>
      <c r="W3" s="1427" t="s">
        <v>42</v>
      </c>
    </row>
    <row r="4" spans="1:23" s="396" customFormat="1">
      <c r="A4" s="2226"/>
      <c r="B4" s="2245"/>
      <c r="C4" s="2246"/>
      <c r="D4" s="2247"/>
      <c r="E4" s="2000"/>
      <c r="F4" s="2000"/>
      <c r="G4" s="2252" t="s">
        <v>5</v>
      </c>
      <c r="H4" s="2252"/>
      <c r="I4" s="2252"/>
      <c r="J4" s="2272"/>
      <c r="K4" s="2248"/>
      <c r="L4" s="2249"/>
      <c r="M4" s="2249"/>
      <c r="N4" s="2250"/>
      <c r="O4" s="2245" t="s">
        <v>20</v>
      </c>
      <c r="P4" s="2247"/>
      <c r="Q4" s="1413" t="s">
        <v>22</v>
      </c>
      <c r="R4" s="475" t="s">
        <v>11</v>
      </c>
      <c r="S4" s="397" t="s">
        <v>10</v>
      </c>
      <c r="T4" s="2253" t="s">
        <v>28</v>
      </c>
      <c r="U4" s="2253"/>
      <c r="V4" s="2253"/>
      <c r="W4" s="1426" t="s">
        <v>10</v>
      </c>
    </row>
    <row r="5" spans="1:23" s="396" customFormat="1">
      <c r="A5" s="2226"/>
      <c r="B5" s="2245"/>
      <c r="C5" s="2246"/>
      <c r="D5" s="2247"/>
      <c r="E5" s="136" t="s">
        <v>140</v>
      </c>
      <c r="F5" s="136" t="s">
        <v>140</v>
      </c>
      <c r="G5" s="2225" t="s">
        <v>6</v>
      </c>
      <c r="H5" s="1429" t="s">
        <v>7</v>
      </c>
      <c r="I5" s="1429" t="s">
        <v>7</v>
      </c>
      <c r="J5" s="2272"/>
      <c r="K5" s="1429" t="s">
        <v>14</v>
      </c>
      <c r="L5" s="1429" t="s">
        <v>15</v>
      </c>
      <c r="M5" s="1429" t="s">
        <v>16</v>
      </c>
      <c r="N5" s="1429" t="s">
        <v>18</v>
      </c>
      <c r="O5" s="1429" t="s">
        <v>29</v>
      </c>
      <c r="P5" s="1429" t="s">
        <v>29</v>
      </c>
      <c r="Q5" s="1413" t="s">
        <v>32</v>
      </c>
      <c r="R5" s="476"/>
      <c r="S5" s="397" t="s">
        <v>11</v>
      </c>
      <c r="T5" s="1436" t="s">
        <v>24</v>
      </c>
      <c r="U5" s="1436" t="s">
        <v>26</v>
      </c>
      <c r="V5" s="1436" t="s">
        <v>27</v>
      </c>
      <c r="W5" s="1426"/>
    </row>
    <row r="6" spans="1:23" s="396" customFormat="1">
      <c r="A6" s="2227"/>
      <c r="B6" s="2248"/>
      <c r="C6" s="2249"/>
      <c r="D6" s="2250"/>
      <c r="E6" s="137" t="s">
        <v>8</v>
      </c>
      <c r="F6" s="137" t="s">
        <v>3</v>
      </c>
      <c r="G6" s="2227"/>
      <c r="H6" s="1431" t="s">
        <v>8</v>
      </c>
      <c r="I6" s="1431" t="s">
        <v>9</v>
      </c>
      <c r="J6" s="2273"/>
      <c r="K6" s="1431"/>
      <c r="L6" s="1431"/>
      <c r="M6" s="1431" t="s">
        <v>17</v>
      </c>
      <c r="N6" s="1431"/>
      <c r="O6" s="1431" t="s">
        <v>1</v>
      </c>
      <c r="P6" s="1431" t="s">
        <v>30</v>
      </c>
      <c r="Q6" s="2001"/>
      <c r="R6" s="477"/>
      <c r="S6" s="399"/>
      <c r="T6" s="1437" t="s">
        <v>25</v>
      </c>
      <c r="U6" s="1437"/>
      <c r="V6" s="1437"/>
      <c r="W6" s="1428"/>
    </row>
    <row r="7" spans="1:23" s="2003" customFormat="1">
      <c r="A7" s="2206" t="s">
        <v>145</v>
      </c>
      <c r="B7" s="2207"/>
      <c r="C7" s="2207"/>
      <c r="D7" s="2208"/>
      <c r="E7" s="2264">
        <f>SUM(E9)</f>
        <v>45100170</v>
      </c>
      <c r="F7" s="2264">
        <f t="shared" ref="F7:J7" si="0">SUM(F9)</f>
        <v>121654000</v>
      </c>
      <c r="G7" s="2264">
        <f t="shared" si="0"/>
        <v>42000</v>
      </c>
      <c r="H7" s="2264">
        <f t="shared" si="0"/>
        <v>0</v>
      </c>
      <c r="I7" s="2264">
        <f t="shared" si="0"/>
        <v>0</v>
      </c>
      <c r="J7" s="2228">
        <f t="shared" si="0"/>
        <v>166796170</v>
      </c>
      <c r="K7" s="1434"/>
      <c r="L7" s="1434"/>
      <c r="M7" s="1434"/>
      <c r="N7" s="1434"/>
      <c r="O7" s="1434"/>
      <c r="P7" s="1434"/>
      <c r="Q7" s="2002"/>
      <c r="R7" s="1433"/>
      <c r="S7" s="1432"/>
      <c r="T7" s="1434"/>
      <c r="U7" s="1434"/>
      <c r="V7" s="1434"/>
      <c r="W7" s="1423"/>
    </row>
    <row r="8" spans="1:23" s="402" customFormat="1">
      <c r="A8" s="643"/>
      <c r="B8" s="2209" t="s">
        <v>146</v>
      </c>
      <c r="C8" s="2209"/>
      <c r="D8" s="2210"/>
      <c r="E8" s="2265"/>
      <c r="F8" s="2265"/>
      <c r="G8" s="2265"/>
      <c r="H8" s="2265"/>
      <c r="I8" s="2265"/>
      <c r="J8" s="2263"/>
      <c r="K8" s="404"/>
      <c r="L8" s="404"/>
      <c r="M8" s="404"/>
      <c r="N8" s="404"/>
      <c r="O8" s="404"/>
      <c r="P8" s="404"/>
      <c r="Q8" s="2004"/>
      <c r="R8" s="2005"/>
      <c r="S8" s="405"/>
      <c r="T8" s="406"/>
      <c r="U8" s="406"/>
      <c r="V8" s="406"/>
      <c r="W8" s="1424"/>
    </row>
    <row r="9" spans="1:23" s="141" customFormat="1">
      <c r="A9" s="2239" t="s">
        <v>119</v>
      </c>
      <c r="B9" s="2240"/>
      <c r="C9" s="2240"/>
      <c r="D9" s="2241"/>
      <c r="E9" s="198">
        <f t="shared" ref="E9:J9" si="1">SUM(E10,E116)</f>
        <v>45100170</v>
      </c>
      <c r="F9" s="198">
        <f t="shared" si="1"/>
        <v>121654000</v>
      </c>
      <c r="G9" s="198">
        <f t="shared" si="1"/>
        <v>42000</v>
      </c>
      <c r="H9" s="198">
        <f t="shared" si="1"/>
        <v>0</v>
      </c>
      <c r="I9" s="198">
        <f t="shared" si="1"/>
        <v>0</v>
      </c>
      <c r="J9" s="1192">
        <f t="shared" si="1"/>
        <v>166796170</v>
      </c>
      <c r="K9" s="138"/>
      <c r="L9" s="138"/>
      <c r="M9" s="138"/>
      <c r="N9" s="138"/>
      <c r="O9" s="138"/>
      <c r="P9" s="138"/>
      <c r="Q9" s="1189"/>
      <c r="R9" s="876"/>
      <c r="S9" s="139"/>
      <c r="T9" s="140"/>
      <c r="U9" s="140"/>
      <c r="V9" s="140"/>
      <c r="W9" s="375"/>
    </row>
    <row r="10" spans="1:23" s="411" customFormat="1">
      <c r="A10" s="407"/>
      <c r="B10" s="2268" t="s">
        <v>120</v>
      </c>
      <c r="C10" s="2269"/>
      <c r="D10" s="2270"/>
      <c r="E10" s="408">
        <f t="shared" ref="E10:J10" si="2">SUM(E11)</f>
        <v>40450670</v>
      </c>
      <c r="F10" s="408">
        <f t="shared" si="2"/>
        <v>70688700</v>
      </c>
      <c r="G10" s="408">
        <f t="shared" si="2"/>
        <v>42000</v>
      </c>
      <c r="H10" s="408">
        <f t="shared" si="2"/>
        <v>0</v>
      </c>
      <c r="I10" s="408">
        <f t="shared" si="2"/>
        <v>0</v>
      </c>
      <c r="J10" s="1210">
        <f t="shared" si="2"/>
        <v>111181370</v>
      </c>
      <c r="K10" s="409"/>
      <c r="L10" s="409"/>
      <c r="M10" s="409"/>
      <c r="N10" s="409"/>
      <c r="O10" s="409"/>
      <c r="P10" s="409"/>
      <c r="Q10" s="2006"/>
      <c r="R10" s="1085"/>
      <c r="S10" s="410"/>
      <c r="T10" s="409"/>
      <c r="U10" s="409"/>
      <c r="V10" s="409"/>
      <c r="W10" s="644"/>
    </row>
    <row r="11" spans="1:23" s="413" customFormat="1">
      <c r="A11" s="412"/>
      <c r="B11" s="2007"/>
      <c r="C11" s="551" t="s">
        <v>121</v>
      </c>
      <c r="D11" s="548" t="s">
        <v>122</v>
      </c>
      <c r="E11" s="197">
        <f t="shared" ref="E11:J11" si="3">SUM(E12,E21,E29,E111)</f>
        <v>40450670</v>
      </c>
      <c r="F11" s="197">
        <f t="shared" si="3"/>
        <v>70688700</v>
      </c>
      <c r="G11" s="197">
        <f t="shared" si="3"/>
        <v>42000</v>
      </c>
      <c r="H11" s="197">
        <f t="shared" si="3"/>
        <v>0</v>
      </c>
      <c r="I11" s="197">
        <f t="shared" si="3"/>
        <v>0</v>
      </c>
      <c r="J11" s="1193">
        <f t="shared" si="3"/>
        <v>111181370</v>
      </c>
      <c r="K11" s="481"/>
      <c r="L11" s="481"/>
      <c r="M11" s="481"/>
      <c r="N11" s="481"/>
      <c r="O11" s="481"/>
      <c r="P11" s="481"/>
      <c r="Q11" s="2008"/>
      <c r="R11" s="2009"/>
      <c r="S11" s="483"/>
      <c r="T11" s="484"/>
      <c r="U11" s="484"/>
      <c r="V11" s="484"/>
      <c r="W11" s="651"/>
    </row>
    <row r="12" spans="1:23" s="2011" customFormat="1">
      <c r="A12" s="1203" t="s">
        <v>121</v>
      </c>
      <c r="B12" s="510"/>
      <c r="C12" s="552">
        <v>1</v>
      </c>
      <c r="D12" s="215" t="s">
        <v>123</v>
      </c>
      <c r="E12" s="2010">
        <f>SUM(E13,E14,E15,E20)</f>
        <v>38741170</v>
      </c>
      <c r="F12" s="2010">
        <f t="shared" ref="F12:J12" si="4">SUM(F13,F14,F15,F20)</f>
        <v>60000000</v>
      </c>
      <c r="G12" s="2010">
        <f t="shared" si="4"/>
        <v>42000</v>
      </c>
      <c r="H12" s="2010">
        <f t="shared" si="4"/>
        <v>0</v>
      </c>
      <c r="I12" s="2010">
        <f t="shared" si="4"/>
        <v>0</v>
      </c>
      <c r="J12" s="2010">
        <f t="shared" si="4"/>
        <v>98783170</v>
      </c>
      <c r="K12" s="485"/>
      <c r="L12" s="485"/>
      <c r="M12" s="485"/>
      <c r="N12" s="485"/>
      <c r="O12" s="485"/>
      <c r="P12" s="485"/>
      <c r="Q12" s="225"/>
      <c r="R12" s="304"/>
      <c r="S12" s="455"/>
      <c r="T12" s="486"/>
      <c r="U12" s="486"/>
      <c r="V12" s="486"/>
      <c r="W12" s="485"/>
    </row>
    <row r="13" spans="1:23" s="747" customFormat="1" ht="99.95" customHeight="1">
      <c r="A13" s="235"/>
      <c r="B13" s="517"/>
      <c r="C13" s="526">
        <v>1</v>
      </c>
      <c r="D13" s="263" t="s">
        <v>1906</v>
      </c>
      <c r="E13" s="873">
        <v>0</v>
      </c>
      <c r="F13" s="208">
        <v>0</v>
      </c>
      <c r="G13" s="306">
        <v>42000</v>
      </c>
      <c r="H13" s="208">
        <v>0</v>
      </c>
      <c r="I13" s="208">
        <v>0</v>
      </c>
      <c r="J13" s="1245">
        <v>42000</v>
      </c>
      <c r="K13" s="740">
        <v>0</v>
      </c>
      <c r="L13" s="740">
        <v>30</v>
      </c>
      <c r="M13" s="740">
        <v>0</v>
      </c>
      <c r="N13" s="740">
        <v>30</v>
      </c>
      <c r="O13" s="1185" t="s">
        <v>308</v>
      </c>
      <c r="P13" s="1186" t="s">
        <v>299</v>
      </c>
      <c r="Q13" s="244">
        <v>22007</v>
      </c>
      <c r="R13" s="181" t="s">
        <v>1907</v>
      </c>
      <c r="S13" s="241" t="s">
        <v>1908</v>
      </c>
      <c r="T13" s="210">
        <v>1</v>
      </c>
      <c r="U13" s="210">
        <v>1.1000000000000001</v>
      </c>
      <c r="V13" s="210" t="s">
        <v>121</v>
      </c>
      <c r="W13" s="181" t="s">
        <v>3023</v>
      </c>
    </row>
    <row r="14" spans="1:23" s="747" customFormat="1" ht="99.95" customHeight="1">
      <c r="A14" s="235"/>
      <c r="B14" s="517"/>
      <c r="C14" s="525">
        <v>2</v>
      </c>
      <c r="D14" s="117" t="s">
        <v>1722</v>
      </c>
      <c r="E14" s="223">
        <v>29200</v>
      </c>
      <c r="F14" s="208">
        <v>0</v>
      </c>
      <c r="G14" s="208">
        <v>0</v>
      </c>
      <c r="H14" s="208">
        <v>0</v>
      </c>
      <c r="I14" s="208">
        <v>0</v>
      </c>
      <c r="J14" s="281">
        <f t="shared" ref="J14:J19" si="5">SUM(E14:I14)</f>
        <v>29200</v>
      </c>
      <c r="K14" s="227">
        <v>0</v>
      </c>
      <c r="L14" s="227">
        <v>45</v>
      </c>
      <c r="M14" s="227">
        <v>0</v>
      </c>
      <c r="N14" s="227">
        <v>45</v>
      </c>
      <c r="O14" s="284" t="s">
        <v>308</v>
      </c>
      <c r="P14" s="192" t="s">
        <v>299</v>
      </c>
      <c r="Q14" s="191" t="s">
        <v>1270</v>
      </c>
      <c r="R14" s="214" t="s">
        <v>1723</v>
      </c>
      <c r="S14" s="210" t="s">
        <v>1724</v>
      </c>
      <c r="T14" s="210">
        <v>1</v>
      </c>
      <c r="U14" s="210">
        <v>1.1000000000000001</v>
      </c>
      <c r="V14" s="210" t="s">
        <v>121</v>
      </c>
      <c r="W14" s="149" t="s">
        <v>1725</v>
      </c>
    </row>
    <row r="15" spans="1:23" s="487" customFormat="1">
      <c r="A15" s="288"/>
      <c r="B15" s="914"/>
      <c r="C15" s="575">
        <v>3</v>
      </c>
      <c r="D15" s="988" t="s">
        <v>2280</v>
      </c>
      <c r="E15" s="287">
        <v>80000</v>
      </c>
      <c r="F15" s="670">
        <v>0</v>
      </c>
      <c r="G15" s="670">
        <v>0</v>
      </c>
      <c r="H15" s="670">
        <v>0</v>
      </c>
      <c r="I15" s="670">
        <v>0</v>
      </c>
      <c r="J15" s="1044">
        <f t="shared" si="5"/>
        <v>80000</v>
      </c>
      <c r="K15" s="989"/>
      <c r="L15" s="984"/>
      <c r="M15" s="989"/>
      <c r="N15" s="984"/>
      <c r="O15" s="990"/>
      <c r="P15" s="991"/>
      <c r="Q15" s="248"/>
      <c r="R15" s="954"/>
      <c r="S15" s="955"/>
      <c r="T15" s="985">
        <v>1</v>
      </c>
      <c r="U15" s="985">
        <v>1.2</v>
      </c>
      <c r="V15" s="985" t="s">
        <v>132</v>
      </c>
      <c r="W15" s="436" t="s">
        <v>2278</v>
      </c>
    </row>
    <row r="16" spans="1:23" s="498" customFormat="1" ht="99.95" customHeight="1">
      <c r="A16" s="159"/>
      <c r="B16" s="915"/>
      <c r="C16" s="576"/>
      <c r="D16" s="825" t="s">
        <v>3084</v>
      </c>
      <c r="E16" s="253">
        <v>20000</v>
      </c>
      <c r="F16" s="671">
        <v>0</v>
      </c>
      <c r="G16" s="671">
        <v>0</v>
      </c>
      <c r="H16" s="671">
        <v>0</v>
      </c>
      <c r="I16" s="671">
        <v>0</v>
      </c>
      <c r="J16" s="1194">
        <f t="shared" si="5"/>
        <v>20000</v>
      </c>
      <c r="K16" s="1047">
        <v>0</v>
      </c>
      <c r="L16" s="1187">
        <v>40</v>
      </c>
      <c r="M16" s="1047">
        <v>0</v>
      </c>
      <c r="N16" s="1187">
        <f>SUM(K16:K16:M16)</f>
        <v>40</v>
      </c>
      <c r="O16" s="1000" t="s">
        <v>308</v>
      </c>
      <c r="P16" s="993" t="s">
        <v>299</v>
      </c>
      <c r="Q16" s="920" t="s">
        <v>786</v>
      </c>
      <c r="R16" s="994"/>
      <c r="S16" s="995"/>
      <c r="T16" s="1004">
        <v>1</v>
      </c>
      <c r="U16" s="1004">
        <v>1.2</v>
      </c>
      <c r="V16" s="1004" t="s">
        <v>132</v>
      </c>
      <c r="W16" s="444" t="s">
        <v>2278</v>
      </c>
    </row>
    <row r="17" spans="1:23" s="498" customFormat="1" ht="99.95" customHeight="1">
      <c r="A17" s="159"/>
      <c r="B17" s="915"/>
      <c r="C17" s="576"/>
      <c r="D17" s="825" t="s">
        <v>3085</v>
      </c>
      <c r="E17" s="253">
        <v>20000</v>
      </c>
      <c r="F17" s="671">
        <v>0</v>
      </c>
      <c r="G17" s="671">
        <v>0</v>
      </c>
      <c r="H17" s="671">
        <v>0</v>
      </c>
      <c r="I17" s="671">
        <v>0</v>
      </c>
      <c r="J17" s="1194">
        <f t="shared" si="5"/>
        <v>20000</v>
      </c>
      <c r="K17" s="1047">
        <v>0</v>
      </c>
      <c r="L17" s="1187">
        <v>40</v>
      </c>
      <c r="M17" s="1047">
        <v>0</v>
      </c>
      <c r="N17" s="1187">
        <f>SUM(K17:K17:M17)</f>
        <v>40</v>
      </c>
      <c r="O17" s="1000" t="s">
        <v>308</v>
      </c>
      <c r="P17" s="993" t="s">
        <v>299</v>
      </c>
      <c r="Q17" s="920" t="s">
        <v>1326</v>
      </c>
      <c r="R17" s="994"/>
      <c r="S17" s="995"/>
      <c r="T17" s="1004">
        <v>1</v>
      </c>
      <c r="U17" s="1004">
        <v>1.2</v>
      </c>
      <c r="V17" s="1004" t="s">
        <v>132</v>
      </c>
      <c r="W17" s="444" t="s">
        <v>2278</v>
      </c>
    </row>
    <row r="18" spans="1:23" s="498" customFormat="1" ht="167.25" customHeight="1">
      <c r="A18" s="163"/>
      <c r="B18" s="921"/>
      <c r="C18" s="578"/>
      <c r="D18" s="822" t="s">
        <v>3086</v>
      </c>
      <c r="E18" s="823">
        <v>20000</v>
      </c>
      <c r="F18" s="352">
        <v>0</v>
      </c>
      <c r="G18" s="352">
        <v>0</v>
      </c>
      <c r="H18" s="352">
        <v>0</v>
      </c>
      <c r="I18" s="352">
        <v>0</v>
      </c>
      <c r="J18" s="1195">
        <f t="shared" si="5"/>
        <v>20000</v>
      </c>
      <c r="K18" s="1041">
        <v>0</v>
      </c>
      <c r="L18" s="1188">
        <v>40</v>
      </c>
      <c r="M18" s="1041">
        <v>0</v>
      </c>
      <c r="N18" s="1188">
        <f>SUM(K18:K18:M18)</f>
        <v>40</v>
      </c>
      <c r="O18" s="1385" t="s">
        <v>308</v>
      </c>
      <c r="P18" s="997" t="s">
        <v>299</v>
      </c>
      <c r="Q18" s="926" t="s">
        <v>1270</v>
      </c>
      <c r="R18" s="998"/>
      <c r="S18" s="999"/>
      <c r="T18" s="1003">
        <v>1</v>
      </c>
      <c r="U18" s="1003">
        <v>1.2</v>
      </c>
      <c r="V18" s="1003" t="s">
        <v>132</v>
      </c>
      <c r="W18" s="354" t="s">
        <v>2278</v>
      </c>
    </row>
    <row r="19" spans="1:23" s="928" customFormat="1" ht="137.25" customHeight="1">
      <c r="A19" s="1082"/>
      <c r="B19" s="1386"/>
      <c r="C19" s="1387"/>
      <c r="D19" s="1388" t="s">
        <v>3087</v>
      </c>
      <c r="E19" s="1389">
        <v>20000</v>
      </c>
      <c r="F19" s="1390">
        <v>0</v>
      </c>
      <c r="G19" s="1390">
        <v>0</v>
      </c>
      <c r="H19" s="1390">
        <v>0</v>
      </c>
      <c r="I19" s="1390">
        <v>0</v>
      </c>
      <c r="J19" s="1391">
        <f t="shared" si="5"/>
        <v>20000</v>
      </c>
      <c r="K19" s="1137">
        <v>0</v>
      </c>
      <c r="L19" s="1392">
        <v>40</v>
      </c>
      <c r="M19" s="1137">
        <v>0</v>
      </c>
      <c r="N19" s="1392">
        <f>SUM(K19:K19:M19)</f>
        <v>40</v>
      </c>
      <c r="O19" s="1393" t="s">
        <v>308</v>
      </c>
      <c r="P19" s="1394" t="s">
        <v>299</v>
      </c>
      <c r="Q19" s="1090" t="s">
        <v>980</v>
      </c>
      <c r="R19" s="1395"/>
      <c r="S19" s="1396"/>
      <c r="T19" s="1397">
        <v>1</v>
      </c>
      <c r="U19" s="1397">
        <v>1.2</v>
      </c>
      <c r="V19" s="1397" t="s">
        <v>132</v>
      </c>
      <c r="W19" s="384" t="s">
        <v>2278</v>
      </c>
    </row>
    <row r="20" spans="1:23" s="2014" customFormat="1" ht="46.5">
      <c r="A20" s="970"/>
      <c r="B20" s="971"/>
      <c r="C20" s="776"/>
      <c r="D20" s="2012" t="s">
        <v>3183</v>
      </c>
      <c r="E20" s="2013">
        <v>38631970</v>
      </c>
      <c r="F20" s="1012">
        <v>60000000</v>
      </c>
      <c r="G20" s="1012">
        <v>0</v>
      </c>
      <c r="H20" s="1012">
        <v>0</v>
      </c>
      <c r="I20" s="1012">
        <v>0</v>
      </c>
      <c r="J20" s="1066">
        <f>SUM(E20:I20)</f>
        <v>98631970</v>
      </c>
      <c r="K20" s="1012">
        <v>0</v>
      </c>
      <c r="L20" s="1012">
        <v>0</v>
      </c>
      <c r="M20" s="1012">
        <v>0</v>
      </c>
      <c r="N20" s="1012">
        <v>0</v>
      </c>
      <c r="O20" s="1012">
        <v>0</v>
      </c>
      <c r="P20" s="1012">
        <v>0</v>
      </c>
      <c r="Q20" s="1012">
        <v>0</v>
      </c>
      <c r="R20" s="1012">
        <v>0</v>
      </c>
      <c r="S20" s="1012">
        <v>0</v>
      </c>
      <c r="T20" s="1012">
        <v>0</v>
      </c>
      <c r="U20" s="1012">
        <v>0</v>
      </c>
      <c r="V20" s="1012">
        <v>0</v>
      </c>
      <c r="W20" s="384" t="s">
        <v>2926</v>
      </c>
    </row>
    <row r="21" spans="1:23" s="418" customFormat="1" ht="46.5">
      <c r="A21" s="1203" t="s">
        <v>47</v>
      </c>
      <c r="B21" s="514"/>
      <c r="C21" s="554">
        <v>2</v>
      </c>
      <c r="D21" s="143" t="s">
        <v>171</v>
      </c>
      <c r="E21" s="2010">
        <f>SUM(E22,E23,E24,E25,E26,E27,E28)</f>
        <v>107000</v>
      </c>
      <c r="F21" s="2010">
        <f t="shared" ref="F21:J21" si="6">SUM(F22,F23,F24,F25,F26,F27,F28)</f>
        <v>450000</v>
      </c>
      <c r="G21" s="2010">
        <f t="shared" si="6"/>
        <v>0</v>
      </c>
      <c r="H21" s="2010">
        <f t="shared" si="6"/>
        <v>0</v>
      </c>
      <c r="I21" s="2010">
        <f t="shared" si="6"/>
        <v>0</v>
      </c>
      <c r="J21" s="2010">
        <f t="shared" si="6"/>
        <v>557000</v>
      </c>
      <c r="K21" s="2010">
        <f>SUM('พันธกิจที่ 1'!K494,K28,K22)</f>
        <v>0</v>
      </c>
      <c r="L21" s="417"/>
      <c r="M21" s="417"/>
      <c r="N21" s="417"/>
      <c r="O21" s="304"/>
      <c r="P21" s="304"/>
      <c r="Q21" s="2015"/>
      <c r="R21" s="304"/>
      <c r="S21" s="455"/>
      <c r="T21" s="455"/>
      <c r="U21" s="455"/>
      <c r="V21" s="455"/>
      <c r="W21" s="417"/>
    </row>
    <row r="22" spans="1:23" s="747" customFormat="1" ht="93">
      <c r="A22" s="235"/>
      <c r="B22" s="517"/>
      <c r="C22" s="524">
        <v>1</v>
      </c>
      <c r="D22" s="120" t="s">
        <v>2429</v>
      </c>
      <c r="E22" s="170">
        <v>32000</v>
      </c>
      <c r="F22" s="290">
        <v>0</v>
      </c>
      <c r="G22" s="290">
        <v>0</v>
      </c>
      <c r="H22" s="290">
        <v>0</v>
      </c>
      <c r="I22" s="290">
        <v>0</v>
      </c>
      <c r="J22" s="338">
        <f t="shared" ref="J22:J28" si="7">SUM(E22:I22)</f>
        <v>32000</v>
      </c>
      <c r="K22" s="290">
        <v>0</v>
      </c>
      <c r="L22" s="210">
        <v>25</v>
      </c>
      <c r="M22" s="290">
        <v>0</v>
      </c>
      <c r="N22" s="210">
        <v>25</v>
      </c>
      <c r="O22" s="146" t="s">
        <v>308</v>
      </c>
      <c r="P22" s="146" t="s">
        <v>299</v>
      </c>
      <c r="Q22" s="246">
        <v>21885</v>
      </c>
      <c r="R22" s="262" t="s">
        <v>2430</v>
      </c>
      <c r="S22" s="210" t="s">
        <v>2431</v>
      </c>
      <c r="T22" s="210">
        <v>1</v>
      </c>
      <c r="U22" s="210">
        <v>1.1000000000000001</v>
      </c>
      <c r="V22" s="210" t="s">
        <v>47</v>
      </c>
      <c r="W22" s="146" t="s">
        <v>2346</v>
      </c>
    </row>
    <row r="23" spans="1:23" s="747" customFormat="1" ht="93">
      <c r="A23" s="235"/>
      <c r="B23" s="517"/>
      <c r="C23" s="524">
        <v>2</v>
      </c>
      <c r="D23" s="496" t="s">
        <v>1021</v>
      </c>
      <c r="E23" s="127">
        <v>15000</v>
      </c>
      <c r="F23" s="290">
        <v>0</v>
      </c>
      <c r="G23" s="290">
        <v>0</v>
      </c>
      <c r="H23" s="290">
        <v>0</v>
      </c>
      <c r="I23" s="290">
        <v>0</v>
      </c>
      <c r="J23" s="338">
        <f t="shared" si="7"/>
        <v>15000</v>
      </c>
      <c r="K23" s="290">
        <v>0</v>
      </c>
      <c r="L23" s="218">
        <v>30</v>
      </c>
      <c r="M23" s="290">
        <v>0</v>
      </c>
      <c r="N23" s="218">
        <f>SUM(K23:M23)</f>
        <v>30</v>
      </c>
      <c r="O23" s="146" t="s">
        <v>308</v>
      </c>
      <c r="P23" s="146" t="s">
        <v>299</v>
      </c>
      <c r="Q23" s="246">
        <v>21947</v>
      </c>
      <c r="R23" s="262" t="s">
        <v>1022</v>
      </c>
      <c r="S23" s="210" t="s">
        <v>1023</v>
      </c>
      <c r="T23" s="210">
        <v>1</v>
      </c>
      <c r="U23" s="210">
        <v>1.1000000000000001</v>
      </c>
      <c r="V23" s="210" t="s">
        <v>47</v>
      </c>
      <c r="W23" s="362" t="s">
        <v>1024</v>
      </c>
    </row>
    <row r="24" spans="1:23" s="747" customFormat="1" ht="93">
      <c r="A24" s="235"/>
      <c r="B24" s="517"/>
      <c r="C24" s="522">
        <v>3</v>
      </c>
      <c r="D24" s="117" t="s">
        <v>2284</v>
      </c>
      <c r="E24" s="290">
        <v>0</v>
      </c>
      <c r="F24" s="182">
        <v>170000</v>
      </c>
      <c r="G24" s="290">
        <v>0</v>
      </c>
      <c r="H24" s="290">
        <v>0</v>
      </c>
      <c r="I24" s="290">
        <v>0</v>
      </c>
      <c r="J24" s="338">
        <f t="shared" si="7"/>
        <v>170000</v>
      </c>
      <c r="K24" s="290">
        <v>0</v>
      </c>
      <c r="L24" s="190">
        <v>60</v>
      </c>
      <c r="M24" s="290">
        <v>0</v>
      </c>
      <c r="N24" s="190">
        <f>SUM(L24:M24)</f>
        <v>60</v>
      </c>
      <c r="O24" s="192" t="s">
        <v>3005</v>
      </c>
      <c r="P24" s="192" t="s">
        <v>3006</v>
      </c>
      <c r="Q24" s="199" t="s">
        <v>1326</v>
      </c>
      <c r="R24" s="373"/>
      <c r="S24" s="279"/>
      <c r="T24" s="210">
        <v>1</v>
      </c>
      <c r="U24" s="210">
        <v>1.1000000000000001</v>
      </c>
      <c r="V24" s="210" t="s">
        <v>47</v>
      </c>
      <c r="W24" s="146" t="s">
        <v>2278</v>
      </c>
    </row>
    <row r="25" spans="1:23" s="747" customFormat="1" ht="260.25" customHeight="1">
      <c r="A25" s="235"/>
      <c r="B25" s="517"/>
      <c r="C25" s="522">
        <v>4</v>
      </c>
      <c r="D25" s="117" t="s">
        <v>2285</v>
      </c>
      <c r="E25" s="290">
        <v>0</v>
      </c>
      <c r="F25" s="182">
        <v>100000</v>
      </c>
      <c r="G25" s="290">
        <v>0</v>
      </c>
      <c r="H25" s="290">
        <v>0</v>
      </c>
      <c r="I25" s="290">
        <v>0</v>
      </c>
      <c r="J25" s="338">
        <f t="shared" si="7"/>
        <v>100000</v>
      </c>
      <c r="K25" s="290">
        <v>0</v>
      </c>
      <c r="L25" s="190">
        <v>40</v>
      </c>
      <c r="M25" s="190">
        <v>20</v>
      </c>
      <c r="N25" s="190">
        <f>SUM(L25:M25)</f>
        <v>60</v>
      </c>
      <c r="O25" s="192" t="s">
        <v>3239</v>
      </c>
      <c r="P25" s="192" t="s">
        <v>3242</v>
      </c>
      <c r="Q25" s="199" t="s">
        <v>1263</v>
      </c>
      <c r="R25" s="373"/>
      <c r="S25" s="279"/>
      <c r="T25" s="210">
        <v>1</v>
      </c>
      <c r="U25" s="210">
        <v>1.1000000000000001</v>
      </c>
      <c r="V25" s="210" t="s">
        <v>47</v>
      </c>
      <c r="W25" s="146" t="s">
        <v>2278</v>
      </c>
    </row>
    <row r="26" spans="1:23" s="747" customFormat="1" ht="95.25" customHeight="1">
      <c r="A26" s="235"/>
      <c r="B26" s="517"/>
      <c r="C26" s="526">
        <v>5</v>
      </c>
      <c r="D26" s="114" t="s">
        <v>2277</v>
      </c>
      <c r="E26" s="237">
        <v>60000</v>
      </c>
      <c r="F26" s="290">
        <v>0</v>
      </c>
      <c r="G26" s="290">
        <v>0</v>
      </c>
      <c r="H26" s="290">
        <v>0</v>
      </c>
      <c r="I26" s="290">
        <v>0</v>
      </c>
      <c r="J26" s="338">
        <f t="shared" si="7"/>
        <v>60000</v>
      </c>
      <c r="K26" s="290">
        <v>0</v>
      </c>
      <c r="L26" s="190">
        <v>2</v>
      </c>
      <c r="M26" s="290">
        <v>0</v>
      </c>
      <c r="N26" s="190">
        <f>SUM(K26:K26:M26)</f>
        <v>2</v>
      </c>
      <c r="O26" s="146" t="s">
        <v>308</v>
      </c>
      <c r="P26" s="146" t="s">
        <v>299</v>
      </c>
      <c r="Q26" s="199" t="s">
        <v>2991</v>
      </c>
      <c r="R26" s="373"/>
      <c r="S26" s="279"/>
      <c r="T26" s="210">
        <v>1</v>
      </c>
      <c r="U26" s="210">
        <v>1.1000000000000001</v>
      </c>
      <c r="V26" s="210" t="s">
        <v>47</v>
      </c>
      <c r="W26" s="146" t="s">
        <v>2278</v>
      </c>
    </row>
    <row r="27" spans="1:23" s="747" customFormat="1" ht="99" customHeight="1">
      <c r="A27" s="235"/>
      <c r="B27" s="517"/>
      <c r="C27" s="522">
        <v>6</v>
      </c>
      <c r="D27" s="117" t="s">
        <v>2281</v>
      </c>
      <c r="E27" s="395">
        <v>0</v>
      </c>
      <c r="F27" s="182">
        <v>100000</v>
      </c>
      <c r="G27" s="395">
        <v>0</v>
      </c>
      <c r="H27" s="395">
        <v>0</v>
      </c>
      <c r="I27" s="395">
        <v>0</v>
      </c>
      <c r="J27" s="338">
        <f t="shared" si="7"/>
        <v>100000</v>
      </c>
      <c r="K27" s="395">
        <v>0</v>
      </c>
      <c r="L27" s="190">
        <v>100</v>
      </c>
      <c r="M27" s="395">
        <v>0</v>
      </c>
      <c r="N27" s="190">
        <f>SUM(L27:M27)</f>
        <v>100</v>
      </c>
      <c r="O27" s="284" t="s">
        <v>308</v>
      </c>
      <c r="P27" s="192" t="s">
        <v>299</v>
      </c>
      <c r="Q27" s="191" t="s">
        <v>3240</v>
      </c>
      <c r="R27" s="373"/>
      <c r="S27" s="279"/>
      <c r="T27" s="210">
        <v>1</v>
      </c>
      <c r="U27" s="210">
        <v>1.1000000000000001</v>
      </c>
      <c r="V27" s="210" t="s">
        <v>47</v>
      </c>
      <c r="W27" s="146" t="s">
        <v>2278</v>
      </c>
    </row>
    <row r="28" spans="1:23" s="747" customFormat="1" ht="100.5" customHeight="1">
      <c r="A28" s="235"/>
      <c r="B28" s="517"/>
      <c r="C28" s="553">
        <v>7</v>
      </c>
      <c r="D28" s="117" t="s">
        <v>2279</v>
      </c>
      <c r="E28" s="395">
        <v>0</v>
      </c>
      <c r="F28" s="182">
        <v>80000</v>
      </c>
      <c r="G28" s="395">
        <v>0</v>
      </c>
      <c r="H28" s="395">
        <v>0</v>
      </c>
      <c r="I28" s="395">
        <v>0</v>
      </c>
      <c r="J28" s="338">
        <f t="shared" si="7"/>
        <v>80000</v>
      </c>
      <c r="K28" s="290">
        <v>0</v>
      </c>
      <c r="L28" s="190">
        <v>100</v>
      </c>
      <c r="M28" s="290">
        <v>0</v>
      </c>
      <c r="N28" s="190">
        <f>SUM(K28:K28:M28)</f>
        <v>100</v>
      </c>
      <c r="O28" s="284" t="s">
        <v>308</v>
      </c>
      <c r="P28" s="192" t="s">
        <v>299</v>
      </c>
      <c r="Q28" s="246">
        <v>21885</v>
      </c>
      <c r="R28" s="373"/>
      <c r="S28" s="279"/>
      <c r="T28" s="210">
        <v>1</v>
      </c>
      <c r="U28" s="210">
        <v>1.1000000000000001</v>
      </c>
      <c r="V28" s="210" t="s">
        <v>47</v>
      </c>
      <c r="W28" s="146" t="s">
        <v>2278</v>
      </c>
    </row>
    <row r="29" spans="1:23" s="348" customFormat="1" ht="46.5">
      <c r="A29" s="1203" t="s">
        <v>133</v>
      </c>
      <c r="B29" s="514"/>
      <c r="C29" s="554">
        <v>4</v>
      </c>
      <c r="D29" s="143" t="s">
        <v>221</v>
      </c>
      <c r="E29" s="2010">
        <f>SUM(E30:E110)</f>
        <v>1602500</v>
      </c>
      <c r="F29" s="2010">
        <f t="shared" ref="F29:J29" si="8">SUM(F30:F110)</f>
        <v>10048700</v>
      </c>
      <c r="G29" s="2010">
        <f t="shared" si="8"/>
        <v>0</v>
      </c>
      <c r="H29" s="2010">
        <f t="shared" si="8"/>
        <v>0</v>
      </c>
      <c r="I29" s="2010">
        <f t="shared" si="8"/>
        <v>0</v>
      </c>
      <c r="J29" s="2010">
        <f t="shared" si="8"/>
        <v>11651200</v>
      </c>
      <c r="K29" s="2016"/>
      <c r="L29" s="417"/>
      <c r="M29" s="417"/>
      <c r="N29" s="417"/>
      <c r="O29" s="304"/>
      <c r="P29" s="304"/>
      <c r="Q29" s="2015"/>
      <c r="R29" s="304"/>
      <c r="S29" s="455"/>
      <c r="T29" s="455"/>
      <c r="U29" s="455"/>
      <c r="V29" s="455"/>
      <c r="W29" s="417"/>
    </row>
    <row r="30" spans="1:23" s="747" customFormat="1" ht="69.75">
      <c r="A30" s="235"/>
      <c r="B30" s="517"/>
      <c r="C30" s="553">
        <v>1</v>
      </c>
      <c r="D30" s="108" t="s">
        <v>2877</v>
      </c>
      <c r="E30" s="395">
        <v>0</v>
      </c>
      <c r="F30" s="109">
        <v>430500</v>
      </c>
      <c r="G30" s="395">
        <v>0</v>
      </c>
      <c r="H30" s="395">
        <v>0</v>
      </c>
      <c r="I30" s="395">
        <v>0</v>
      </c>
      <c r="J30" s="281">
        <f>SUM(E30:I30)</f>
        <v>430500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191" t="s">
        <v>2940</v>
      </c>
      <c r="R30" s="146" t="s">
        <v>440</v>
      </c>
      <c r="S30" s="295" t="s">
        <v>441</v>
      </c>
      <c r="T30" s="210">
        <v>1</v>
      </c>
      <c r="U30" s="210">
        <v>1.1000000000000001</v>
      </c>
      <c r="V30" s="210" t="s">
        <v>133</v>
      </c>
      <c r="W30" s="149" t="s">
        <v>432</v>
      </c>
    </row>
    <row r="31" spans="1:23" s="747" customFormat="1" ht="69.75">
      <c r="A31" s="235"/>
      <c r="B31" s="517"/>
      <c r="C31" s="525">
        <v>2</v>
      </c>
      <c r="D31" s="205" t="s">
        <v>2878</v>
      </c>
      <c r="E31" s="173">
        <v>20000</v>
      </c>
      <c r="F31" s="395">
        <v>0</v>
      </c>
      <c r="G31" s="395">
        <v>0</v>
      </c>
      <c r="H31" s="395">
        <v>0</v>
      </c>
      <c r="I31" s="395">
        <v>0</v>
      </c>
      <c r="J31" s="1245">
        <v>20000</v>
      </c>
      <c r="K31" s="395">
        <v>0</v>
      </c>
      <c r="L31" s="395">
        <v>0</v>
      </c>
      <c r="M31" s="395">
        <v>0</v>
      </c>
      <c r="N31" s="395">
        <v>0</v>
      </c>
      <c r="O31" s="395">
        <v>0</v>
      </c>
      <c r="P31" s="395">
        <v>0</v>
      </c>
      <c r="Q31" s="191" t="s">
        <v>2940</v>
      </c>
      <c r="R31" s="146" t="s">
        <v>1879</v>
      </c>
      <c r="S31" s="210">
        <v>84058440</v>
      </c>
      <c r="T31" s="210">
        <v>1</v>
      </c>
      <c r="U31" s="210">
        <v>1.1000000000000001</v>
      </c>
      <c r="V31" s="210" t="s">
        <v>133</v>
      </c>
      <c r="W31" s="181" t="s">
        <v>1877</v>
      </c>
    </row>
    <row r="32" spans="1:23" s="747" customFormat="1" ht="46.5">
      <c r="A32" s="235"/>
      <c r="B32" s="517"/>
      <c r="C32" s="525">
        <v>3</v>
      </c>
      <c r="D32" s="110" t="s">
        <v>3103</v>
      </c>
      <c r="E32" s="173">
        <v>20000</v>
      </c>
      <c r="F32" s="395">
        <v>0</v>
      </c>
      <c r="G32" s="395">
        <v>0</v>
      </c>
      <c r="H32" s="395">
        <v>0</v>
      </c>
      <c r="I32" s="395">
        <v>0</v>
      </c>
      <c r="J32" s="1245">
        <v>20000</v>
      </c>
      <c r="K32" s="395">
        <v>0</v>
      </c>
      <c r="L32" s="395">
        <v>0</v>
      </c>
      <c r="M32" s="395">
        <v>0</v>
      </c>
      <c r="N32" s="395">
        <v>0</v>
      </c>
      <c r="O32" s="395">
        <v>0</v>
      </c>
      <c r="P32" s="395">
        <v>0</v>
      </c>
      <c r="Q32" s="191" t="s">
        <v>2940</v>
      </c>
      <c r="R32" s="146" t="s">
        <v>1878</v>
      </c>
      <c r="S32" s="210">
        <v>865931789</v>
      </c>
      <c r="T32" s="210">
        <v>1</v>
      </c>
      <c r="U32" s="210">
        <v>1.1000000000000001</v>
      </c>
      <c r="V32" s="210" t="s">
        <v>133</v>
      </c>
      <c r="W32" s="181" t="s">
        <v>1877</v>
      </c>
    </row>
    <row r="33" spans="1:23" s="747" customFormat="1" ht="46.5">
      <c r="A33" s="235"/>
      <c r="B33" s="517"/>
      <c r="C33" s="553">
        <v>4</v>
      </c>
      <c r="D33" s="108" t="s">
        <v>2879</v>
      </c>
      <c r="E33" s="395">
        <v>0</v>
      </c>
      <c r="F33" s="109">
        <v>248800</v>
      </c>
      <c r="G33" s="395">
        <v>0</v>
      </c>
      <c r="H33" s="395">
        <v>0</v>
      </c>
      <c r="I33" s="395">
        <v>0</v>
      </c>
      <c r="J33" s="111">
        <f>SUM(E33:I33)</f>
        <v>248800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191" t="s">
        <v>2940</v>
      </c>
      <c r="R33" s="146" t="s">
        <v>1422</v>
      </c>
      <c r="S33" s="191" t="s">
        <v>1423</v>
      </c>
      <c r="T33" s="210">
        <v>1</v>
      </c>
      <c r="U33" s="210">
        <v>1.1000000000000001</v>
      </c>
      <c r="V33" s="210" t="s">
        <v>133</v>
      </c>
      <c r="W33" s="146" t="s">
        <v>1373</v>
      </c>
    </row>
    <row r="34" spans="1:23" s="747" customFormat="1" ht="93">
      <c r="A34" s="235"/>
      <c r="B34" s="517"/>
      <c r="C34" s="553">
        <v>5</v>
      </c>
      <c r="D34" s="108" t="s">
        <v>2880</v>
      </c>
      <c r="E34" s="395">
        <v>0</v>
      </c>
      <c r="F34" s="109">
        <v>356900</v>
      </c>
      <c r="G34" s="395">
        <v>0</v>
      </c>
      <c r="H34" s="395">
        <v>0</v>
      </c>
      <c r="I34" s="395">
        <v>0</v>
      </c>
      <c r="J34" s="1131">
        <v>356900</v>
      </c>
      <c r="K34" s="210" t="s">
        <v>150</v>
      </c>
      <c r="L34" s="210" t="s">
        <v>150</v>
      </c>
      <c r="M34" s="210" t="s">
        <v>150</v>
      </c>
      <c r="N34" s="210" t="s">
        <v>150</v>
      </c>
      <c r="O34" s="210" t="s">
        <v>150</v>
      </c>
      <c r="P34" s="210" t="s">
        <v>150</v>
      </c>
      <c r="Q34" s="246">
        <v>22129</v>
      </c>
      <c r="R34" s="146" t="s">
        <v>230</v>
      </c>
      <c r="S34" s="210" t="s">
        <v>231</v>
      </c>
      <c r="T34" s="210">
        <v>1</v>
      </c>
      <c r="U34" s="210">
        <v>1.1000000000000001</v>
      </c>
      <c r="V34" s="210" t="s">
        <v>133</v>
      </c>
      <c r="W34" s="262" t="s">
        <v>153</v>
      </c>
    </row>
    <row r="35" spans="1:23" s="747" customFormat="1" ht="46.5">
      <c r="A35" s="235"/>
      <c r="B35" s="517"/>
      <c r="C35" s="553">
        <v>6</v>
      </c>
      <c r="D35" s="108" t="s">
        <v>2881</v>
      </c>
      <c r="E35" s="395">
        <v>0</v>
      </c>
      <c r="F35" s="109">
        <v>321000</v>
      </c>
      <c r="G35" s="395">
        <v>0</v>
      </c>
      <c r="H35" s="395">
        <v>0</v>
      </c>
      <c r="I35" s="395">
        <v>0</v>
      </c>
      <c r="J35" s="1131">
        <v>321000</v>
      </c>
      <c r="K35" s="210" t="s">
        <v>150</v>
      </c>
      <c r="L35" s="210" t="s">
        <v>150</v>
      </c>
      <c r="M35" s="210" t="s">
        <v>150</v>
      </c>
      <c r="N35" s="210" t="s">
        <v>150</v>
      </c>
      <c r="O35" s="210" t="s">
        <v>150</v>
      </c>
      <c r="P35" s="210" t="s">
        <v>150</v>
      </c>
      <c r="Q35" s="246">
        <v>22129</v>
      </c>
      <c r="R35" s="262" t="s">
        <v>238</v>
      </c>
      <c r="S35" s="210" t="s">
        <v>239</v>
      </c>
      <c r="T35" s="210">
        <v>1</v>
      </c>
      <c r="U35" s="210">
        <v>1.1000000000000001</v>
      </c>
      <c r="V35" s="210" t="s">
        <v>133</v>
      </c>
      <c r="W35" s="262" t="s">
        <v>153</v>
      </c>
    </row>
    <row r="36" spans="1:23" s="747" customFormat="1" ht="39.950000000000003" customHeight="1">
      <c r="A36" s="235"/>
      <c r="B36" s="517"/>
      <c r="C36" s="525">
        <v>7</v>
      </c>
      <c r="D36" s="110" t="s">
        <v>243</v>
      </c>
      <c r="E36" s="111">
        <v>48000</v>
      </c>
      <c r="F36" s="395">
        <v>0</v>
      </c>
      <c r="G36" s="395">
        <v>0</v>
      </c>
      <c r="H36" s="395">
        <v>0</v>
      </c>
      <c r="I36" s="395">
        <v>0</v>
      </c>
      <c r="J36" s="1131">
        <v>48000</v>
      </c>
      <c r="K36" s="210" t="s">
        <v>150</v>
      </c>
      <c r="L36" s="210" t="s">
        <v>150</v>
      </c>
      <c r="M36" s="210" t="s">
        <v>150</v>
      </c>
      <c r="N36" s="210" t="s">
        <v>150</v>
      </c>
      <c r="O36" s="210" t="s">
        <v>150</v>
      </c>
      <c r="P36" s="210" t="s">
        <v>150</v>
      </c>
      <c r="Q36" s="246">
        <v>22129</v>
      </c>
      <c r="R36" s="146" t="s">
        <v>244</v>
      </c>
      <c r="S36" s="210" t="s">
        <v>245</v>
      </c>
      <c r="T36" s="210">
        <v>1</v>
      </c>
      <c r="U36" s="210">
        <v>1.1000000000000001</v>
      </c>
      <c r="V36" s="210" t="s">
        <v>133</v>
      </c>
      <c r="W36" s="262" t="s">
        <v>153</v>
      </c>
    </row>
    <row r="37" spans="1:23" s="747" customFormat="1" ht="46.5">
      <c r="A37" s="235"/>
      <c r="B37" s="517"/>
      <c r="C37" s="526">
        <v>8</v>
      </c>
      <c r="D37" s="114" t="s">
        <v>2882</v>
      </c>
      <c r="E37" s="147">
        <v>20000</v>
      </c>
      <c r="F37" s="395">
        <v>0</v>
      </c>
      <c r="G37" s="395">
        <v>0</v>
      </c>
      <c r="H37" s="395">
        <v>0</v>
      </c>
      <c r="I37" s="395">
        <v>0</v>
      </c>
      <c r="J37" s="1131">
        <v>20000</v>
      </c>
      <c r="K37" s="395">
        <v>0</v>
      </c>
      <c r="L37" s="395">
        <v>0</v>
      </c>
      <c r="M37" s="395">
        <v>0</v>
      </c>
      <c r="N37" s="395">
        <v>0</v>
      </c>
      <c r="O37" s="395">
        <v>0</v>
      </c>
      <c r="P37" s="395">
        <v>0</v>
      </c>
      <c r="Q37" s="191" t="s">
        <v>2940</v>
      </c>
      <c r="R37" s="446" t="s">
        <v>589</v>
      </c>
      <c r="S37" s="943" t="s">
        <v>590</v>
      </c>
      <c r="T37" s="943">
        <v>1</v>
      </c>
      <c r="U37" s="943">
        <v>1.1000000000000001</v>
      </c>
      <c r="V37" s="943" t="s">
        <v>133</v>
      </c>
      <c r="W37" s="446" t="s">
        <v>588</v>
      </c>
    </row>
    <row r="38" spans="1:23" s="747" customFormat="1" ht="46.5">
      <c r="A38" s="235"/>
      <c r="B38" s="517"/>
      <c r="C38" s="526">
        <v>9</v>
      </c>
      <c r="D38" s="114" t="s">
        <v>2883</v>
      </c>
      <c r="E38" s="147">
        <v>15000</v>
      </c>
      <c r="F38" s="395">
        <v>0</v>
      </c>
      <c r="G38" s="395">
        <v>0</v>
      </c>
      <c r="H38" s="395">
        <v>0</v>
      </c>
      <c r="I38" s="395">
        <v>0</v>
      </c>
      <c r="J38" s="1131">
        <v>15000</v>
      </c>
      <c r="K38" s="395">
        <v>0</v>
      </c>
      <c r="L38" s="395">
        <v>0</v>
      </c>
      <c r="M38" s="395">
        <v>0</v>
      </c>
      <c r="N38" s="395">
        <v>0</v>
      </c>
      <c r="O38" s="395">
        <v>0</v>
      </c>
      <c r="P38" s="395">
        <v>0</v>
      </c>
      <c r="Q38" s="191" t="s">
        <v>2940</v>
      </c>
      <c r="R38" s="446" t="s">
        <v>594</v>
      </c>
      <c r="S38" s="943" t="s">
        <v>595</v>
      </c>
      <c r="T38" s="943">
        <v>1</v>
      </c>
      <c r="U38" s="943">
        <v>1.1000000000000001</v>
      </c>
      <c r="V38" s="943" t="s">
        <v>133</v>
      </c>
      <c r="W38" s="783" t="s">
        <v>588</v>
      </c>
    </row>
    <row r="39" spans="1:23" s="747" customFormat="1" ht="69.75">
      <c r="A39" s="235"/>
      <c r="B39" s="517"/>
      <c r="C39" s="553">
        <v>10</v>
      </c>
      <c r="D39" s="108" t="s">
        <v>2884</v>
      </c>
      <c r="E39" s="395">
        <v>0</v>
      </c>
      <c r="F39" s="109">
        <v>286200</v>
      </c>
      <c r="G39" s="395">
        <v>0</v>
      </c>
      <c r="H39" s="395">
        <v>0</v>
      </c>
      <c r="I39" s="395">
        <v>0</v>
      </c>
      <c r="J39" s="227">
        <f t="shared" ref="J39:J45" si="9">SUM(E39:I39)</f>
        <v>286200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191" t="s">
        <v>2940</v>
      </c>
      <c r="R39" s="146" t="s">
        <v>892</v>
      </c>
      <c r="S39" s="874">
        <v>841946819</v>
      </c>
      <c r="T39" s="210">
        <v>1</v>
      </c>
      <c r="U39" s="210">
        <v>1.1000000000000001</v>
      </c>
      <c r="V39" s="210" t="s">
        <v>133</v>
      </c>
      <c r="W39" s="149" t="s">
        <v>893</v>
      </c>
    </row>
    <row r="40" spans="1:23" s="747" customFormat="1" ht="69.75">
      <c r="A40" s="235"/>
      <c r="B40" s="517"/>
      <c r="C40" s="553">
        <v>11</v>
      </c>
      <c r="D40" s="108" t="s">
        <v>2885</v>
      </c>
      <c r="E40" s="395">
        <v>0</v>
      </c>
      <c r="F40" s="109">
        <v>260300</v>
      </c>
      <c r="G40" s="395">
        <v>0</v>
      </c>
      <c r="H40" s="395">
        <v>0</v>
      </c>
      <c r="I40" s="395">
        <v>0</v>
      </c>
      <c r="J40" s="227">
        <f t="shared" si="9"/>
        <v>260300</v>
      </c>
      <c r="K40" s="395">
        <v>0</v>
      </c>
      <c r="L40" s="395">
        <v>0</v>
      </c>
      <c r="M40" s="395">
        <v>0</v>
      </c>
      <c r="N40" s="395">
        <v>0</v>
      </c>
      <c r="O40" s="395">
        <v>0</v>
      </c>
      <c r="P40" s="395">
        <v>0</v>
      </c>
      <c r="Q40" s="191" t="s">
        <v>2940</v>
      </c>
      <c r="R40" s="146" t="s">
        <v>894</v>
      </c>
      <c r="S40" s="874">
        <v>841238355</v>
      </c>
      <c r="T40" s="210">
        <v>1</v>
      </c>
      <c r="U40" s="210">
        <v>1.1000000000000001</v>
      </c>
      <c r="V40" s="210" t="s">
        <v>133</v>
      </c>
      <c r="W40" s="149" t="s">
        <v>893</v>
      </c>
    </row>
    <row r="41" spans="1:23" s="747" customFormat="1" ht="69.75">
      <c r="A41" s="235"/>
      <c r="B41" s="517"/>
      <c r="C41" s="553">
        <v>12</v>
      </c>
      <c r="D41" s="108" t="s">
        <v>2886</v>
      </c>
      <c r="E41" s="395">
        <v>0</v>
      </c>
      <c r="F41" s="109">
        <v>329400</v>
      </c>
      <c r="G41" s="395">
        <v>0</v>
      </c>
      <c r="H41" s="395">
        <v>0</v>
      </c>
      <c r="I41" s="395">
        <v>0</v>
      </c>
      <c r="J41" s="227">
        <f t="shared" si="9"/>
        <v>329400</v>
      </c>
      <c r="K41" s="395">
        <v>0</v>
      </c>
      <c r="L41" s="395">
        <v>0</v>
      </c>
      <c r="M41" s="395">
        <v>0</v>
      </c>
      <c r="N41" s="395">
        <v>0</v>
      </c>
      <c r="O41" s="395">
        <v>0</v>
      </c>
      <c r="P41" s="395">
        <v>0</v>
      </c>
      <c r="Q41" s="191" t="s">
        <v>2940</v>
      </c>
      <c r="R41" s="146" t="s">
        <v>900</v>
      </c>
      <c r="S41" s="874">
        <v>841942744</v>
      </c>
      <c r="T41" s="210">
        <v>1</v>
      </c>
      <c r="U41" s="210">
        <v>1.1000000000000001</v>
      </c>
      <c r="V41" s="210" t="s">
        <v>133</v>
      </c>
      <c r="W41" s="149" t="s">
        <v>893</v>
      </c>
    </row>
    <row r="42" spans="1:23" s="747" customFormat="1" ht="69.75">
      <c r="A42" s="235"/>
      <c r="B42" s="517"/>
      <c r="C42" s="553">
        <v>13</v>
      </c>
      <c r="D42" s="108" t="s">
        <v>2887</v>
      </c>
      <c r="E42" s="395">
        <v>0</v>
      </c>
      <c r="F42" s="109">
        <v>180000</v>
      </c>
      <c r="G42" s="395">
        <v>0</v>
      </c>
      <c r="H42" s="395">
        <v>0</v>
      </c>
      <c r="I42" s="395">
        <v>0</v>
      </c>
      <c r="J42" s="227">
        <f t="shared" si="9"/>
        <v>180000</v>
      </c>
      <c r="K42" s="395">
        <v>0</v>
      </c>
      <c r="L42" s="395">
        <v>0</v>
      </c>
      <c r="M42" s="395">
        <v>0</v>
      </c>
      <c r="N42" s="395">
        <v>0</v>
      </c>
      <c r="O42" s="395">
        <v>0</v>
      </c>
      <c r="P42" s="395">
        <v>0</v>
      </c>
      <c r="Q42" s="191" t="s">
        <v>2940</v>
      </c>
      <c r="R42" s="146" t="s">
        <v>903</v>
      </c>
      <c r="S42" s="874" t="s">
        <v>904</v>
      </c>
      <c r="T42" s="210">
        <v>1</v>
      </c>
      <c r="U42" s="210">
        <v>1.1000000000000001</v>
      </c>
      <c r="V42" s="210" t="s">
        <v>133</v>
      </c>
      <c r="W42" s="149" t="s">
        <v>893</v>
      </c>
    </row>
    <row r="43" spans="1:23" s="747" customFormat="1" ht="69.75">
      <c r="A43" s="235"/>
      <c r="B43" s="517"/>
      <c r="C43" s="525">
        <v>14</v>
      </c>
      <c r="D43" s="113" t="s">
        <v>2888</v>
      </c>
      <c r="E43" s="173">
        <v>24000</v>
      </c>
      <c r="F43" s="395">
        <v>0</v>
      </c>
      <c r="G43" s="395">
        <v>0</v>
      </c>
      <c r="H43" s="395">
        <v>0</v>
      </c>
      <c r="I43" s="395">
        <v>0</v>
      </c>
      <c r="J43" s="281">
        <f t="shared" si="9"/>
        <v>24000</v>
      </c>
      <c r="K43" s="395">
        <v>0</v>
      </c>
      <c r="L43" s="395">
        <v>0</v>
      </c>
      <c r="M43" s="395">
        <v>0</v>
      </c>
      <c r="N43" s="395">
        <v>0</v>
      </c>
      <c r="O43" s="395">
        <v>0</v>
      </c>
      <c r="P43" s="395">
        <v>0</v>
      </c>
      <c r="Q43" s="191" t="s">
        <v>2940</v>
      </c>
      <c r="R43" s="146" t="s">
        <v>1180</v>
      </c>
      <c r="S43" s="210" t="s">
        <v>1181</v>
      </c>
      <c r="T43" s="279">
        <v>1</v>
      </c>
      <c r="U43" s="279">
        <v>1.1000000000000001</v>
      </c>
      <c r="V43" s="279" t="s">
        <v>133</v>
      </c>
      <c r="W43" s="149" t="s">
        <v>1171</v>
      </c>
    </row>
    <row r="44" spans="1:23" s="747" customFormat="1" ht="69.75">
      <c r="A44" s="235"/>
      <c r="B44" s="517"/>
      <c r="C44" s="525">
        <v>15</v>
      </c>
      <c r="D44" s="110" t="s">
        <v>2889</v>
      </c>
      <c r="E44" s="173">
        <v>21000</v>
      </c>
      <c r="F44" s="395">
        <v>0</v>
      </c>
      <c r="G44" s="395">
        <v>0</v>
      </c>
      <c r="H44" s="395">
        <v>0</v>
      </c>
      <c r="I44" s="395">
        <v>0</v>
      </c>
      <c r="J44" s="281">
        <f t="shared" si="9"/>
        <v>21000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191" t="s">
        <v>2940</v>
      </c>
      <c r="R44" s="146" t="s">
        <v>1182</v>
      </c>
      <c r="S44" s="210" t="s">
        <v>1183</v>
      </c>
      <c r="T44" s="279">
        <v>1</v>
      </c>
      <c r="U44" s="279">
        <v>1.1000000000000001</v>
      </c>
      <c r="V44" s="279" t="s">
        <v>133</v>
      </c>
      <c r="W44" s="149" t="s">
        <v>1171</v>
      </c>
    </row>
    <row r="45" spans="1:23" s="747" customFormat="1" ht="69.75">
      <c r="A45" s="235"/>
      <c r="B45" s="517"/>
      <c r="C45" s="525">
        <v>16</v>
      </c>
      <c r="D45" s="110" t="s">
        <v>2890</v>
      </c>
      <c r="E45" s="173">
        <v>33000</v>
      </c>
      <c r="F45" s="395">
        <v>0</v>
      </c>
      <c r="G45" s="395">
        <v>0</v>
      </c>
      <c r="H45" s="395">
        <v>0</v>
      </c>
      <c r="I45" s="395">
        <v>0</v>
      </c>
      <c r="J45" s="281">
        <f t="shared" si="9"/>
        <v>33000</v>
      </c>
      <c r="K45" s="395">
        <v>0</v>
      </c>
      <c r="L45" s="395">
        <v>0</v>
      </c>
      <c r="M45" s="395">
        <v>0</v>
      </c>
      <c r="N45" s="395">
        <v>0</v>
      </c>
      <c r="O45" s="395">
        <v>0</v>
      </c>
      <c r="P45" s="395">
        <v>0</v>
      </c>
      <c r="Q45" s="191" t="s">
        <v>2940</v>
      </c>
      <c r="R45" s="146" t="s">
        <v>1189</v>
      </c>
      <c r="S45" s="210" t="s">
        <v>1190</v>
      </c>
      <c r="T45" s="279">
        <v>1</v>
      </c>
      <c r="U45" s="279">
        <v>1.1000000000000001</v>
      </c>
      <c r="V45" s="279" t="s">
        <v>133</v>
      </c>
      <c r="W45" s="149" t="s">
        <v>1171</v>
      </c>
    </row>
    <row r="46" spans="1:23" s="747" customFormat="1" ht="46.5">
      <c r="A46" s="235"/>
      <c r="B46" s="517"/>
      <c r="C46" s="525">
        <v>17</v>
      </c>
      <c r="D46" s="110" t="s">
        <v>1742</v>
      </c>
      <c r="E46" s="395">
        <v>0</v>
      </c>
      <c r="F46" s="109">
        <v>242000</v>
      </c>
      <c r="G46" s="395">
        <v>0</v>
      </c>
      <c r="H46" s="395">
        <v>0</v>
      </c>
      <c r="I46" s="395">
        <v>0</v>
      </c>
      <c r="J46" s="281">
        <v>242000</v>
      </c>
      <c r="K46" s="395">
        <v>0</v>
      </c>
      <c r="L46" s="395">
        <v>0</v>
      </c>
      <c r="M46" s="395">
        <v>0</v>
      </c>
      <c r="N46" s="395">
        <v>0</v>
      </c>
      <c r="O46" s="395">
        <v>0</v>
      </c>
      <c r="P46" s="395">
        <v>0</v>
      </c>
      <c r="Q46" s="191" t="s">
        <v>2940</v>
      </c>
      <c r="R46" s="149" t="s">
        <v>1743</v>
      </c>
      <c r="S46" s="152" t="s">
        <v>1744</v>
      </c>
      <c r="T46" s="152">
        <v>1</v>
      </c>
      <c r="U46" s="152">
        <v>1.1000000000000001</v>
      </c>
      <c r="V46" s="152" t="s">
        <v>133</v>
      </c>
      <c r="W46" s="149" t="s">
        <v>1725</v>
      </c>
    </row>
    <row r="47" spans="1:23" s="747" customFormat="1" ht="46.5">
      <c r="A47" s="235"/>
      <c r="B47" s="517"/>
      <c r="C47" s="525">
        <v>18</v>
      </c>
      <c r="D47" s="110" t="s">
        <v>3104</v>
      </c>
      <c r="E47" s="260">
        <v>12500</v>
      </c>
      <c r="F47" s="395">
        <v>0</v>
      </c>
      <c r="G47" s="395">
        <v>0</v>
      </c>
      <c r="H47" s="395">
        <v>0</v>
      </c>
      <c r="I47" s="395">
        <v>0</v>
      </c>
      <c r="J47" s="281">
        <v>12500</v>
      </c>
      <c r="K47" s="395">
        <v>0</v>
      </c>
      <c r="L47" s="395">
        <v>0</v>
      </c>
      <c r="M47" s="395">
        <v>0</v>
      </c>
      <c r="N47" s="395">
        <v>0</v>
      </c>
      <c r="O47" s="395">
        <v>0</v>
      </c>
      <c r="P47" s="395">
        <v>0</v>
      </c>
      <c r="Q47" s="191" t="s">
        <v>2940</v>
      </c>
      <c r="R47" s="149" t="s">
        <v>1752</v>
      </c>
      <c r="S47" s="152" t="s">
        <v>1753</v>
      </c>
      <c r="T47" s="152">
        <v>1</v>
      </c>
      <c r="U47" s="152">
        <v>1.1000000000000001</v>
      </c>
      <c r="V47" s="152" t="s">
        <v>133</v>
      </c>
      <c r="W47" s="149" t="s">
        <v>1725</v>
      </c>
    </row>
    <row r="48" spans="1:23" s="747" customFormat="1" ht="46.5">
      <c r="A48" s="235"/>
      <c r="B48" s="517"/>
      <c r="C48" s="553">
        <v>19</v>
      </c>
      <c r="D48" s="108" t="s">
        <v>2891</v>
      </c>
      <c r="E48" s="395">
        <v>0</v>
      </c>
      <c r="F48" s="109">
        <v>366000</v>
      </c>
      <c r="G48" s="395">
        <v>0</v>
      </c>
      <c r="H48" s="395">
        <v>0</v>
      </c>
      <c r="I48" s="395">
        <v>0</v>
      </c>
      <c r="J48" s="1245">
        <v>366000</v>
      </c>
      <c r="K48" s="395">
        <v>0</v>
      </c>
      <c r="L48" s="395">
        <v>0</v>
      </c>
      <c r="M48" s="395">
        <v>0</v>
      </c>
      <c r="N48" s="395">
        <v>0</v>
      </c>
      <c r="O48" s="395">
        <v>0</v>
      </c>
      <c r="P48" s="395">
        <v>0</v>
      </c>
      <c r="Q48" s="191" t="s">
        <v>2940</v>
      </c>
      <c r="R48" s="146" t="s">
        <v>1880</v>
      </c>
      <c r="S48" s="210">
        <v>814969278</v>
      </c>
      <c r="T48" s="210">
        <v>1</v>
      </c>
      <c r="U48" s="191">
        <v>1.1000000000000001</v>
      </c>
      <c r="V48" s="191" t="s">
        <v>133</v>
      </c>
      <c r="W48" s="181" t="s">
        <v>1877</v>
      </c>
    </row>
    <row r="49" spans="1:23" s="747" customFormat="1" ht="46.5">
      <c r="A49" s="235"/>
      <c r="B49" s="517"/>
      <c r="C49" s="553">
        <v>20</v>
      </c>
      <c r="D49" s="108" t="s">
        <v>2892</v>
      </c>
      <c r="E49" s="395">
        <v>0</v>
      </c>
      <c r="F49" s="109">
        <v>300000</v>
      </c>
      <c r="G49" s="395">
        <v>0</v>
      </c>
      <c r="H49" s="395">
        <v>0</v>
      </c>
      <c r="I49" s="395">
        <v>0</v>
      </c>
      <c r="J49" s="1245">
        <v>300000</v>
      </c>
      <c r="K49" s="395">
        <v>0</v>
      </c>
      <c r="L49" s="395">
        <v>0</v>
      </c>
      <c r="M49" s="395">
        <v>0</v>
      </c>
      <c r="N49" s="395">
        <v>0</v>
      </c>
      <c r="O49" s="395">
        <v>0</v>
      </c>
      <c r="P49" s="395">
        <v>0</v>
      </c>
      <c r="Q49" s="191" t="s">
        <v>2940</v>
      </c>
      <c r="R49" s="146" t="s">
        <v>1881</v>
      </c>
      <c r="S49" s="210" t="s">
        <v>1882</v>
      </c>
      <c r="T49" s="210">
        <v>1</v>
      </c>
      <c r="U49" s="191">
        <v>1.1000000000000001</v>
      </c>
      <c r="V49" s="191" t="s">
        <v>133</v>
      </c>
      <c r="W49" s="181" t="s">
        <v>1877</v>
      </c>
    </row>
    <row r="50" spans="1:23" s="747" customFormat="1" ht="46.5">
      <c r="A50" s="235"/>
      <c r="B50" s="517"/>
      <c r="C50" s="553">
        <v>21</v>
      </c>
      <c r="D50" s="108" t="s">
        <v>1883</v>
      </c>
      <c r="E50" s="395">
        <v>0</v>
      </c>
      <c r="F50" s="109">
        <v>297700</v>
      </c>
      <c r="G50" s="395">
        <v>0</v>
      </c>
      <c r="H50" s="395">
        <v>0</v>
      </c>
      <c r="I50" s="395">
        <v>0</v>
      </c>
      <c r="J50" s="1245">
        <v>297700</v>
      </c>
      <c r="K50" s="395">
        <v>0</v>
      </c>
      <c r="L50" s="395">
        <v>0</v>
      </c>
      <c r="M50" s="395">
        <v>0</v>
      </c>
      <c r="N50" s="395">
        <v>0</v>
      </c>
      <c r="O50" s="395">
        <v>0</v>
      </c>
      <c r="P50" s="395">
        <v>0</v>
      </c>
      <c r="Q50" s="191" t="s">
        <v>2940</v>
      </c>
      <c r="R50" s="146" t="s">
        <v>1884</v>
      </c>
      <c r="S50" s="210" t="s">
        <v>1882</v>
      </c>
      <c r="T50" s="210">
        <v>1</v>
      </c>
      <c r="U50" s="191">
        <v>1.1000000000000001</v>
      </c>
      <c r="V50" s="191" t="s">
        <v>133</v>
      </c>
      <c r="W50" s="181" t="s">
        <v>1877</v>
      </c>
    </row>
    <row r="51" spans="1:23" s="747" customFormat="1" ht="46.5">
      <c r="A51" s="235"/>
      <c r="B51" s="517"/>
      <c r="C51" s="553">
        <v>22</v>
      </c>
      <c r="D51" s="108" t="s">
        <v>2893</v>
      </c>
      <c r="E51" s="395">
        <v>0</v>
      </c>
      <c r="F51" s="109">
        <v>424400</v>
      </c>
      <c r="G51" s="395">
        <v>0</v>
      </c>
      <c r="H51" s="395">
        <v>0</v>
      </c>
      <c r="I51" s="395">
        <v>0</v>
      </c>
      <c r="J51" s="1245">
        <v>424400</v>
      </c>
      <c r="K51" s="395">
        <v>0</v>
      </c>
      <c r="L51" s="395">
        <v>0</v>
      </c>
      <c r="M51" s="395">
        <v>0</v>
      </c>
      <c r="N51" s="395">
        <v>0</v>
      </c>
      <c r="O51" s="395">
        <v>0</v>
      </c>
      <c r="P51" s="395">
        <v>0</v>
      </c>
      <c r="Q51" s="191" t="s">
        <v>2940</v>
      </c>
      <c r="R51" s="146" t="s">
        <v>1887</v>
      </c>
      <c r="S51" s="210">
        <v>818943809</v>
      </c>
      <c r="T51" s="210">
        <v>1</v>
      </c>
      <c r="U51" s="191">
        <v>1.1000000000000001</v>
      </c>
      <c r="V51" s="191" t="s">
        <v>133</v>
      </c>
      <c r="W51" s="181" t="s">
        <v>1877</v>
      </c>
    </row>
    <row r="52" spans="1:23" s="747" customFormat="1" ht="46.5">
      <c r="A52" s="235"/>
      <c r="B52" s="517"/>
      <c r="C52" s="553">
        <v>23</v>
      </c>
      <c r="D52" s="108" t="s">
        <v>2894</v>
      </c>
      <c r="E52" s="395">
        <v>0</v>
      </c>
      <c r="F52" s="109">
        <v>523900</v>
      </c>
      <c r="G52" s="395">
        <v>0</v>
      </c>
      <c r="H52" s="395">
        <v>0</v>
      </c>
      <c r="I52" s="395">
        <v>0</v>
      </c>
      <c r="J52" s="1245">
        <v>523900</v>
      </c>
      <c r="K52" s="395">
        <v>0</v>
      </c>
      <c r="L52" s="395">
        <v>0</v>
      </c>
      <c r="M52" s="395">
        <v>0</v>
      </c>
      <c r="N52" s="395">
        <v>0</v>
      </c>
      <c r="O52" s="395">
        <v>0</v>
      </c>
      <c r="P52" s="395">
        <v>0</v>
      </c>
      <c r="Q52" s="191" t="s">
        <v>2940</v>
      </c>
      <c r="R52" s="146" t="s">
        <v>1888</v>
      </c>
      <c r="S52" s="210">
        <v>810807968</v>
      </c>
      <c r="T52" s="210">
        <v>1</v>
      </c>
      <c r="U52" s="191">
        <v>1.1000000000000001</v>
      </c>
      <c r="V52" s="191" t="s">
        <v>133</v>
      </c>
      <c r="W52" s="181" t="s">
        <v>1877</v>
      </c>
    </row>
    <row r="53" spans="1:23" s="747" customFormat="1" ht="46.5">
      <c r="A53" s="235"/>
      <c r="B53" s="517"/>
      <c r="C53" s="553">
        <v>24</v>
      </c>
      <c r="D53" s="108" t="s">
        <v>1889</v>
      </c>
      <c r="E53" s="395">
        <v>0</v>
      </c>
      <c r="F53" s="109">
        <v>425000</v>
      </c>
      <c r="G53" s="395">
        <v>0</v>
      </c>
      <c r="H53" s="395">
        <v>0</v>
      </c>
      <c r="I53" s="395">
        <v>0</v>
      </c>
      <c r="J53" s="1245">
        <v>425000</v>
      </c>
      <c r="K53" s="395">
        <v>0</v>
      </c>
      <c r="L53" s="395">
        <v>0</v>
      </c>
      <c r="M53" s="395">
        <v>0</v>
      </c>
      <c r="N53" s="395">
        <v>0</v>
      </c>
      <c r="O53" s="395">
        <v>0</v>
      </c>
      <c r="P53" s="395">
        <v>0</v>
      </c>
      <c r="Q53" s="191" t="s">
        <v>2940</v>
      </c>
      <c r="R53" s="146" t="s">
        <v>1890</v>
      </c>
      <c r="S53" s="210">
        <v>897370937</v>
      </c>
      <c r="T53" s="210">
        <v>1</v>
      </c>
      <c r="U53" s="191">
        <v>1.1000000000000001</v>
      </c>
      <c r="V53" s="191" t="s">
        <v>133</v>
      </c>
      <c r="W53" s="181" t="s">
        <v>1877</v>
      </c>
    </row>
    <row r="54" spans="1:23" s="747" customFormat="1" ht="46.5">
      <c r="A54" s="235"/>
      <c r="B54" s="517"/>
      <c r="C54" s="553">
        <v>25</v>
      </c>
      <c r="D54" s="108" t="s">
        <v>3243</v>
      </c>
      <c r="E54" s="395">
        <v>0</v>
      </c>
      <c r="F54" s="109">
        <v>346900</v>
      </c>
      <c r="G54" s="395">
        <v>0</v>
      </c>
      <c r="H54" s="395">
        <v>0</v>
      </c>
      <c r="I54" s="395">
        <v>0</v>
      </c>
      <c r="J54" s="1245">
        <v>346900</v>
      </c>
      <c r="K54" s="395">
        <v>0</v>
      </c>
      <c r="L54" s="395">
        <v>0</v>
      </c>
      <c r="M54" s="395">
        <v>0</v>
      </c>
      <c r="N54" s="395">
        <v>0</v>
      </c>
      <c r="O54" s="395">
        <v>0</v>
      </c>
      <c r="P54" s="395">
        <v>0</v>
      </c>
      <c r="Q54" s="191" t="s">
        <v>2940</v>
      </c>
      <c r="R54" s="146" t="s">
        <v>1891</v>
      </c>
      <c r="S54" s="210">
        <v>805226738</v>
      </c>
      <c r="T54" s="210">
        <v>1</v>
      </c>
      <c r="U54" s="191">
        <v>1.1000000000000001</v>
      </c>
      <c r="V54" s="191" t="s">
        <v>133</v>
      </c>
      <c r="W54" s="181" t="s">
        <v>1877</v>
      </c>
    </row>
    <row r="55" spans="1:23" s="747" customFormat="1" ht="46.5">
      <c r="A55" s="235"/>
      <c r="B55" s="517"/>
      <c r="C55" s="525">
        <v>26</v>
      </c>
      <c r="D55" s="110" t="s">
        <v>1892</v>
      </c>
      <c r="E55" s="260">
        <v>20000</v>
      </c>
      <c r="F55" s="395">
        <v>0</v>
      </c>
      <c r="G55" s="395">
        <v>0</v>
      </c>
      <c r="H55" s="395">
        <v>0</v>
      </c>
      <c r="I55" s="395">
        <v>0</v>
      </c>
      <c r="J55" s="1245">
        <v>20000</v>
      </c>
      <c r="K55" s="395">
        <v>0</v>
      </c>
      <c r="L55" s="395">
        <v>0</v>
      </c>
      <c r="M55" s="395">
        <v>0</v>
      </c>
      <c r="N55" s="395">
        <v>0</v>
      </c>
      <c r="O55" s="395">
        <v>0</v>
      </c>
      <c r="P55" s="395">
        <v>0</v>
      </c>
      <c r="Q55" s="191" t="s">
        <v>2940</v>
      </c>
      <c r="R55" s="262" t="s">
        <v>1893</v>
      </c>
      <c r="S55" s="210">
        <v>898713842</v>
      </c>
      <c r="T55" s="210">
        <v>1</v>
      </c>
      <c r="U55" s="191">
        <v>1.1000000000000001</v>
      </c>
      <c r="V55" s="191" t="s">
        <v>133</v>
      </c>
      <c r="W55" s="181" t="s">
        <v>1877</v>
      </c>
    </row>
    <row r="56" spans="1:23" s="747" customFormat="1" ht="46.5">
      <c r="A56" s="235"/>
      <c r="B56" s="517"/>
      <c r="C56" s="525">
        <v>27</v>
      </c>
      <c r="D56" s="205" t="s">
        <v>1894</v>
      </c>
      <c r="E56" s="173">
        <v>20000</v>
      </c>
      <c r="F56" s="395">
        <v>0</v>
      </c>
      <c r="G56" s="395">
        <v>0</v>
      </c>
      <c r="H56" s="395">
        <v>0</v>
      </c>
      <c r="I56" s="395">
        <v>0</v>
      </c>
      <c r="J56" s="1245">
        <v>20000</v>
      </c>
      <c r="K56" s="395">
        <v>0</v>
      </c>
      <c r="L56" s="395">
        <v>0</v>
      </c>
      <c r="M56" s="395">
        <v>0</v>
      </c>
      <c r="N56" s="395">
        <v>0</v>
      </c>
      <c r="O56" s="395">
        <v>0</v>
      </c>
      <c r="P56" s="395">
        <v>0</v>
      </c>
      <c r="Q56" s="191" t="s">
        <v>2940</v>
      </c>
      <c r="R56" s="146" t="s">
        <v>1895</v>
      </c>
      <c r="S56" s="210">
        <v>898224140</v>
      </c>
      <c r="T56" s="210">
        <v>1</v>
      </c>
      <c r="U56" s="191">
        <v>1.1000000000000001</v>
      </c>
      <c r="V56" s="191" t="s">
        <v>133</v>
      </c>
      <c r="W56" s="181" t="s">
        <v>1877</v>
      </c>
    </row>
    <row r="57" spans="1:23" s="747" customFormat="1" ht="46.5">
      <c r="A57" s="235"/>
      <c r="B57" s="517"/>
      <c r="C57" s="525">
        <v>28</v>
      </c>
      <c r="D57" s="110" t="s">
        <v>1896</v>
      </c>
      <c r="E57" s="260">
        <v>20000</v>
      </c>
      <c r="F57" s="395">
        <v>0</v>
      </c>
      <c r="G57" s="395">
        <v>0</v>
      </c>
      <c r="H57" s="395">
        <v>0</v>
      </c>
      <c r="I57" s="395">
        <v>0</v>
      </c>
      <c r="J57" s="1245">
        <v>20000</v>
      </c>
      <c r="K57" s="395">
        <v>0</v>
      </c>
      <c r="L57" s="395">
        <v>0</v>
      </c>
      <c r="M57" s="395">
        <v>0</v>
      </c>
      <c r="N57" s="395">
        <v>0</v>
      </c>
      <c r="O57" s="395">
        <v>0</v>
      </c>
      <c r="P57" s="395">
        <v>0</v>
      </c>
      <c r="Q57" s="191" t="s">
        <v>2940</v>
      </c>
      <c r="R57" s="146" t="s">
        <v>1897</v>
      </c>
      <c r="S57" s="210" t="s">
        <v>1882</v>
      </c>
      <c r="T57" s="210">
        <v>1</v>
      </c>
      <c r="U57" s="191">
        <v>1.1000000000000001</v>
      </c>
      <c r="V57" s="191" t="s">
        <v>133</v>
      </c>
      <c r="W57" s="181" t="s">
        <v>1877</v>
      </c>
    </row>
    <row r="58" spans="1:23" s="747" customFormat="1" ht="46.5">
      <c r="A58" s="235"/>
      <c r="B58" s="517"/>
      <c r="C58" s="525">
        <v>29</v>
      </c>
      <c r="D58" s="110" t="s">
        <v>1898</v>
      </c>
      <c r="E58" s="260">
        <v>20000</v>
      </c>
      <c r="F58" s="395">
        <v>0</v>
      </c>
      <c r="G58" s="395">
        <v>0</v>
      </c>
      <c r="H58" s="395">
        <v>0</v>
      </c>
      <c r="I58" s="395">
        <v>0</v>
      </c>
      <c r="J58" s="1245">
        <v>20000</v>
      </c>
      <c r="K58" s="395">
        <v>0</v>
      </c>
      <c r="L58" s="395">
        <v>0</v>
      </c>
      <c r="M58" s="395">
        <v>0</v>
      </c>
      <c r="N58" s="395">
        <v>0</v>
      </c>
      <c r="O58" s="395">
        <v>0</v>
      </c>
      <c r="P58" s="395">
        <v>0</v>
      </c>
      <c r="Q58" s="191" t="s">
        <v>2940</v>
      </c>
      <c r="R58" s="146" t="s">
        <v>1899</v>
      </c>
      <c r="S58" s="210">
        <v>869537706</v>
      </c>
      <c r="T58" s="210">
        <v>1</v>
      </c>
      <c r="U58" s="191">
        <v>1.1000000000000001</v>
      </c>
      <c r="V58" s="191" t="s">
        <v>133</v>
      </c>
      <c r="W58" s="181" t="s">
        <v>1877</v>
      </c>
    </row>
    <row r="59" spans="1:23" s="747" customFormat="1" ht="46.5">
      <c r="A59" s="235"/>
      <c r="B59" s="517"/>
      <c r="C59" s="525">
        <v>30</v>
      </c>
      <c r="D59" s="110" t="s">
        <v>1900</v>
      </c>
      <c r="E59" s="260">
        <v>20000</v>
      </c>
      <c r="F59" s="395">
        <v>0</v>
      </c>
      <c r="G59" s="395">
        <v>0</v>
      </c>
      <c r="H59" s="395">
        <v>0</v>
      </c>
      <c r="I59" s="395">
        <v>0</v>
      </c>
      <c r="J59" s="1245">
        <v>20000</v>
      </c>
      <c r="K59" s="395">
        <v>0</v>
      </c>
      <c r="L59" s="395">
        <v>0</v>
      </c>
      <c r="M59" s="395">
        <v>0</v>
      </c>
      <c r="N59" s="395">
        <v>0</v>
      </c>
      <c r="O59" s="395">
        <v>0</v>
      </c>
      <c r="P59" s="395">
        <v>0</v>
      </c>
      <c r="Q59" s="191" t="s">
        <v>2940</v>
      </c>
      <c r="R59" s="146" t="s">
        <v>1901</v>
      </c>
      <c r="S59" s="210">
        <v>872802318</v>
      </c>
      <c r="T59" s="210">
        <v>1</v>
      </c>
      <c r="U59" s="191">
        <v>1.1000000000000001</v>
      </c>
      <c r="V59" s="191" t="s">
        <v>133</v>
      </c>
      <c r="W59" s="181" t="s">
        <v>1877</v>
      </c>
    </row>
    <row r="60" spans="1:23" s="747" customFormat="1" ht="46.5">
      <c r="A60" s="235"/>
      <c r="B60" s="517"/>
      <c r="C60" s="525">
        <v>31</v>
      </c>
      <c r="D60" s="205" t="s">
        <v>2895</v>
      </c>
      <c r="E60" s="112">
        <v>20000</v>
      </c>
      <c r="F60" s="395">
        <v>0</v>
      </c>
      <c r="G60" s="395">
        <v>0</v>
      </c>
      <c r="H60" s="395">
        <v>0</v>
      </c>
      <c r="I60" s="395">
        <v>0</v>
      </c>
      <c r="J60" s="1245">
        <v>20000</v>
      </c>
      <c r="K60" s="395">
        <v>0</v>
      </c>
      <c r="L60" s="395">
        <v>0</v>
      </c>
      <c r="M60" s="395">
        <v>0</v>
      </c>
      <c r="N60" s="395">
        <v>0</v>
      </c>
      <c r="O60" s="395">
        <v>0</v>
      </c>
      <c r="P60" s="395">
        <v>0</v>
      </c>
      <c r="Q60" s="191" t="s">
        <v>2940</v>
      </c>
      <c r="R60" s="146" t="s">
        <v>1902</v>
      </c>
      <c r="S60" s="210" t="s">
        <v>1882</v>
      </c>
      <c r="T60" s="210">
        <v>1</v>
      </c>
      <c r="U60" s="191">
        <v>1.1000000000000001</v>
      </c>
      <c r="V60" s="191" t="s">
        <v>133</v>
      </c>
      <c r="W60" s="181" t="s">
        <v>1877</v>
      </c>
    </row>
    <row r="61" spans="1:23" s="747" customFormat="1" ht="69.75">
      <c r="A61" s="235"/>
      <c r="B61" s="517"/>
      <c r="C61" s="525">
        <v>32</v>
      </c>
      <c r="D61" s="205" t="s">
        <v>2896</v>
      </c>
      <c r="E61" s="112">
        <v>20000</v>
      </c>
      <c r="F61" s="395">
        <v>0</v>
      </c>
      <c r="G61" s="395">
        <v>0</v>
      </c>
      <c r="H61" s="395">
        <v>0</v>
      </c>
      <c r="I61" s="395">
        <v>0</v>
      </c>
      <c r="J61" s="1245">
        <v>20000</v>
      </c>
      <c r="K61" s="395">
        <v>0</v>
      </c>
      <c r="L61" s="395">
        <v>0</v>
      </c>
      <c r="M61" s="395">
        <v>0</v>
      </c>
      <c r="N61" s="395">
        <v>0</v>
      </c>
      <c r="O61" s="395">
        <v>0</v>
      </c>
      <c r="P61" s="395">
        <v>0</v>
      </c>
      <c r="Q61" s="191" t="s">
        <v>2940</v>
      </c>
      <c r="R61" s="146" t="s">
        <v>1903</v>
      </c>
      <c r="S61" s="210">
        <v>851679535</v>
      </c>
      <c r="T61" s="210">
        <v>1</v>
      </c>
      <c r="U61" s="191">
        <v>1.1000000000000001</v>
      </c>
      <c r="V61" s="191" t="s">
        <v>133</v>
      </c>
      <c r="W61" s="181" t="s">
        <v>1877</v>
      </c>
    </row>
    <row r="62" spans="1:23" s="747" customFormat="1" ht="46.5">
      <c r="A62" s="235"/>
      <c r="B62" s="517"/>
      <c r="C62" s="525">
        <v>33</v>
      </c>
      <c r="D62" s="110" t="s">
        <v>1904</v>
      </c>
      <c r="E62" s="112">
        <v>20000</v>
      </c>
      <c r="F62" s="395">
        <v>0</v>
      </c>
      <c r="G62" s="395">
        <v>0</v>
      </c>
      <c r="H62" s="395">
        <v>0</v>
      </c>
      <c r="I62" s="395">
        <v>0</v>
      </c>
      <c r="J62" s="1245">
        <v>20000</v>
      </c>
      <c r="K62" s="395">
        <v>0</v>
      </c>
      <c r="L62" s="395">
        <v>0</v>
      </c>
      <c r="M62" s="395">
        <v>0</v>
      </c>
      <c r="N62" s="395">
        <v>0</v>
      </c>
      <c r="O62" s="395">
        <v>0</v>
      </c>
      <c r="P62" s="395">
        <v>0</v>
      </c>
      <c r="Q62" s="191" t="s">
        <v>2940</v>
      </c>
      <c r="R62" s="146" t="s">
        <v>1905</v>
      </c>
      <c r="S62" s="210" t="s">
        <v>1882</v>
      </c>
      <c r="T62" s="210">
        <v>1</v>
      </c>
      <c r="U62" s="191">
        <v>1.1000000000000001</v>
      </c>
      <c r="V62" s="191" t="s">
        <v>133</v>
      </c>
      <c r="W62" s="181" t="s">
        <v>1877</v>
      </c>
    </row>
    <row r="63" spans="1:23" s="747" customFormat="1" ht="46.5">
      <c r="A63" s="235"/>
      <c r="B63" s="517"/>
      <c r="C63" s="553">
        <v>34</v>
      </c>
      <c r="D63" s="108" t="s">
        <v>2742</v>
      </c>
      <c r="E63" s="395">
        <v>0</v>
      </c>
      <c r="F63" s="109">
        <v>350000</v>
      </c>
      <c r="G63" s="395">
        <v>0</v>
      </c>
      <c r="H63" s="395">
        <v>0</v>
      </c>
      <c r="I63" s="395">
        <v>0</v>
      </c>
      <c r="J63" s="227">
        <f>SUM(E63:I63)</f>
        <v>350000</v>
      </c>
      <c r="K63" s="395">
        <v>0</v>
      </c>
      <c r="L63" s="395">
        <v>0</v>
      </c>
      <c r="M63" s="395">
        <v>0</v>
      </c>
      <c r="N63" s="395">
        <v>0</v>
      </c>
      <c r="O63" s="395">
        <v>0</v>
      </c>
      <c r="P63" s="395">
        <v>0</v>
      </c>
      <c r="Q63" s="191" t="s">
        <v>2940</v>
      </c>
      <c r="R63" s="262" t="s">
        <v>890</v>
      </c>
      <c r="S63" s="210" t="s">
        <v>891</v>
      </c>
      <c r="T63" s="210">
        <v>1</v>
      </c>
      <c r="U63" s="210">
        <v>1.1000000000000001</v>
      </c>
      <c r="V63" s="210" t="s">
        <v>133</v>
      </c>
      <c r="W63" s="146" t="s">
        <v>774</v>
      </c>
    </row>
    <row r="64" spans="1:23" s="747" customFormat="1" ht="46.5">
      <c r="A64" s="235"/>
      <c r="B64" s="517"/>
      <c r="C64" s="553">
        <v>35</v>
      </c>
      <c r="D64" s="108" t="s">
        <v>2897</v>
      </c>
      <c r="E64" s="395">
        <v>0</v>
      </c>
      <c r="F64" s="109">
        <v>300000</v>
      </c>
      <c r="G64" s="395">
        <v>0</v>
      </c>
      <c r="H64" s="395">
        <v>0</v>
      </c>
      <c r="I64" s="395">
        <v>0</v>
      </c>
      <c r="J64" s="227">
        <f>SUM(E64:I64)</f>
        <v>300000</v>
      </c>
      <c r="K64" s="395">
        <v>0</v>
      </c>
      <c r="L64" s="395">
        <v>0</v>
      </c>
      <c r="M64" s="395">
        <v>0</v>
      </c>
      <c r="N64" s="395">
        <v>0</v>
      </c>
      <c r="O64" s="395">
        <v>0</v>
      </c>
      <c r="P64" s="395">
        <v>0</v>
      </c>
      <c r="Q64" s="191" t="s">
        <v>2940</v>
      </c>
      <c r="R64" s="262" t="s">
        <v>2743</v>
      </c>
      <c r="S64" s="210" t="s">
        <v>2744</v>
      </c>
      <c r="T64" s="210">
        <v>1</v>
      </c>
      <c r="U64" s="210">
        <v>1.1000000000000001</v>
      </c>
      <c r="V64" s="210" t="s">
        <v>133</v>
      </c>
      <c r="W64" s="146" t="s">
        <v>774</v>
      </c>
    </row>
    <row r="65" spans="1:23" s="747" customFormat="1" ht="46.5">
      <c r="A65" s="235"/>
      <c r="B65" s="517"/>
      <c r="C65" s="553">
        <v>36</v>
      </c>
      <c r="D65" s="108" t="s">
        <v>2898</v>
      </c>
      <c r="E65" s="210" t="s">
        <v>150</v>
      </c>
      <c r="F65" s="109">
        <v>298200</v>
      </c>
      <c r="G65" s="210" t="s">
        <v>150</v>
      </c>
      <c r="H65" s="210" t="s">
        <v>150</v>
      </c>
      <c r="I65" s="210" t="s">
        <v>150</v>
      </c>
      <c r="J65" s="1131">
        <v>298200</v>
      </c>
      <c r="K65" s="395">
        <v>0</v>
      </c>
      <c r="L65" s="395">
        <v>0</v>
      </c>
      <c r="M65" s="395">
        <v>0</v>
      </c>
      <c r="N65" s="395">
        <v>0</v>
      </c>
      <c r="O65" s="395">
        <v>0</v>
      </c>
      <c r="P65" s="395">
        <v>0</v>
      </c>
      <c r="Q65" s="246">
        <v>22129</v>
      </c>
      <c r="R65" s="262" t="s">
        <v>255</v>
      </c>
      <c r="S65" s="210" t="s">
        <v>256</v>
      </c>
      <c r="T65" s="210">
        <v>1</v>
      </c>
      <c r="U65" s="210">
        <v>1.1000000000000001</v>
      </c>
      <c r="V65" s="210" t="s">
        <v>133</v>
      </c>
      <c r="W65" s="262" t="s">
        <v>153</v>
      </c>
    </row>
    <row r="66" spans="1:23" s="747" customFormat="1" ht="46.5">
      <c r="A66" s="235"/>
      <c r="B66" s="517"/>
      <c r="C66" s="525">
        <v>37</v>
      </c>
      <c r="D66" s="110" t="s">
        <v>2899</v>
      </c>
      <c r="E66" s="112">
        <v>38000</v>
      </c>
      <c r="F66" s="395">
        <v>0</v>
      </c>
      <c r="G66" s="395">
        <v>0</v>
      </c>
      <c r="H66" s="395">
        <v>0</v>
      </c>
      <c r="I66" s="395">
        <v>0</v>
      </c>
      <c r="J66" s="281">
        <f t="shared" ref="J66:J73" si="10">SUM(E66:I66)</f>
        <v>38000</v>
      </c>
      <c r="K66" s="395">
        <v>0</v>
      </c>
      <c r="L66" s="395">
        <v>0</v>
      </c>
      <c r="M66" s="395">
        <v>0</v>
      </c>
      <c r="N66" s="395">
        <v>0</v>
      </c>
      <c r="O66" s="395">
        <v>0</v>
      </c>
      <c r="P66" s="395">
        <v>0</v>
      </c>
      <c r="Q66" s="191" t="s">
        <v>2940</v>
      </c>
      <c r="R66" s="146" t="s">
        <v>455</v>
      </c>
      <c r="S66" s="295" t="s">
        <v>456</v>
      </c>
      <c r="T66" s="210">
        <v>1</v>
      </c>
      <c r="U66" s="210">
        <v>1.1000000000000001</v>
      </c>
      <c r="V66" s="210" t="s">
        <v>133</v>
      </c>
      <c r="W66" s="149" t="s">
        <v>432</v>
      </c>
    </row>
    <row r="67" spans="1:23" s="747" customFormat="1" ht="46.5">
      <c r="A67" s="235"/>
      <c r="B67" s="517"/>
      <c r="C67" s="525">
        <v>38</v>
      </c>
      <c r="D67" s="110" t="s">
        <v>463</v>
      </c>
      <c r="E67" s="112">
        <v>48000</v>
      </c>
      <c r="F67" s="395">
        <v>0</v>
      </c>
      <c r="G67" s="395">
        <v>0</v>
      </c>
      <c r="H67" s="395">
        <v>0</v>
      </c>
      <c r="I67" s="395">
        <v>0</v>
      </c>
      <c r="J67" s="281">
        <f t="shared" si="10"/>
        <v>48000</v>
      </c>
      <c r="K67" s="395">
        <v>0</v>
      </c>
      <c r="L67" s="395">
        <v>0</v>
      </c>
      <c r="M67" s="395">
        <v>0</v>
      </c>
      <c r="N67" s="395">
        <v>0</v>
      </c>
      <c r="O67" s="395">
        <v>0</v>
      </c>
      <c r="P67" s="395">
        <v>0</v>
      </c>
      <c r="Q67" s="191" t="s">
        <v>2940</v>
      </c>
      <c r="R67" s="146" t="s">
        <v>464</v>
      </c>
      <c r="S67" s="295" t="s">
        <v>465</v>
      </c>
      <c r="T67" s="210">
        <v>1</v>
      </c>
      <c r="U67" s="210">
        <v>1.1000000000000001</v>
      </c>
      <c r="V67" s="210" t="s">
        <v>133</v>
      </c>
      <c r="W67" s="149" t="s">
        <v>432</v>
      </c>
    </row>
    <row r="68" spans="1:23" s="747" customFormat="1" ht="46.5">
      <c r="A68" s="235"/>
      <c r="B68" s="517"/>
      <c r="C68" s="525">
        <v>39</v>
      </c>
      <c r="D68" s="110" t="s">
        <v>475</v>
      </c>
      <c r="E68" s="109">
        <v>47000</v>
      </c>
      <c r="F68" s="395">
        <v>0</v>
      </c>
      <c r="G68" s="395">
        <v>0</v>
      </c>
      <c r="H68" s="395">
        <v>0</v>
      </c>
      <c r="I68" s="395">
        <v>0</v>
      </c>
      <c r="J68" s="281">
        <f t="shared" si="10"/>
        <v>47000</v>
      </c>
      <c r="K68" s="395">
        <v>0</v>
      </c>
      <c r="L68" s="395">
        <v>0</v>
      </c>
      <c r="M68" s="395">
        <v>0</v>
      </c>
      <c r="N68" s="395">
        <v>0</v>
      </c>
      <c r="O68" s="395">
        <v>0</v>
      </c>
      <c r="P68" s="395">
        <v>0</v>
      </c>
      <c r="Q68" s="191" t="s">
        <v>2940</v>
      </c>
      <c r="R68" s="146" t="s">
        <v>476</v>
      </c>
      <c r="S68" s="295" t="s">
        <v>477</v>
      </c>
      <c r="T68" s="210">
        <v>1</v>
      </c>
      <c r="U68" s="210">
        <v>1.1000000000000001</v>
      </c>
      <c r="V68" s="210" t="s">
        <v>133</v>
      </c>
      <c r="W68" s="149" t="s">
        <v>432</v>
      </c>
    </row>
    <row r="69" spans="1:23" s="747" customFormat="1" ht="46.5">
      <c r="A69" s="235"/>
      <c r="B69" s="517"/>
      <c r="C69" s="525">
        <v>40</v>
      </c>
      <c r="D69" s="110" t="s">
        <v>484</v>
      </c>
      <c r="E69" s="112">
        <v>48000</v>
      </c>
      <c r="F69" s="395">
        <v>0</v>
      </c>
      <c r="G69" s="395">
        <v>0</v>
      </c>
      <c r="H69" s="395">
        <v>0</v>
      </c>
      <c r="I69" s="395">
        <v>0</v>
      </c>
      <c r="J69" s="281">
        <f t="shared" si="10"/>
        <v>48000</v>
      </c>
      <c r="K69" s="395">
        <v>0</v>
      </c>
      <c r="L69" s="395">
        <v>0</v>
      </c>
      <c r="M69" s="395">
        <v>0</v>
      </c>
      <c r="N69" s="395">
        <v>0</v>
      </c>
      <c r="O69" s="395">
        <v>0</v>
      </c>
      <c r="P69" s="395">
        <v>0</v>
      </c>
      <c r="Q69" s="191" t="s">
        <v>2940</v>
      </c>
      <c r="R69" s="146" t="s">
        <v>473</v>
      </c>
      <c r="S69" s="295" t="s">
        <v>474</v>
      </c>
      <c r="T69" s="210">
        <v>1</v>
      </c>
      <c r="U69" s="210">
        <v>1.1000000000000001</v>
      </c>
      <c r="V69" s="210" t="s">
        <v>133</v>
      </c>
      <c r="W69" s="149" t="s">
        <v>432</v>
      </c>
    </row>
    <row r="70" spans="1:23" s="747" customFormat="1" ht="46.5">
      <c r="A70" s="235"/>
      <c r="B70" s="517"/>
      <c r="C70" s="525">
        <v>41</v>
      </c>
      <c r="D70" s="110" t="s">
        <v>489</v>
      </c>
      <c r="E70" s="112">
        <v>48000</v>
      </c>
      <c r="F70" s="395">
        <v>0</v>
      </c>
      <c r="G70" s="395">
        <v>0</v>
      </c>
      <c r="H70" s="395">
        <v>0</v>
      </c>
      <c r="I70" s="395">
        <v>0</v>
      </c>
      <c r="J70" s="281">
        <f t="shared" si="10"/>
        <v>48000</v>
      </c>
      <c r="K70" s="395">
        <v>0</v>
      </c>
      <c r="L70" s="395">
        <v>0</v>
      </c>
      <c r="M70" s="395">
        <v>0</v>
      </c>
      <c r="N70" s="395">
        <v>0</v>
      </c>
      <c r="O70" s="395">
        <v>0</v>
      </c>
      <c r="P70" s="395">
        <v>0</v>
      </c>
      <c r="Q70" s="191" t="s">
        <v>2940</v>
      </c>
      <c r="R70" s="146" t="s">
        <v>490</v>
      </c>
      <c r="S70" s="295" t="s">
        <v>491</v>
      </c>
      <c r="T70" s="210">
        <v>1</v>
      </c>
      <c r="U70" s="210">
        <v>1.1000000000000001</v>
      </c>
      <c r="V70" s="210" t="s">
        <v>133</v>
      </c>
      <c r="W70" s="149" t="s">
        <v>432</v>
      </c>
    </row>
    <row r="71" spans="1:23" s="747" customFormat="1" ht="46.5">
      <c r="A71" s="235"/>
      <c r="B71" s="517"/>
      <c r="C71" s="525">
        <v>42</v>
      </c>
      <c r="D71" s="110" t="s">
        <v>492</v>
      </c>
      <c r="E71" s="112">
        <v>47000</v>
      </c>
      <c r="F71" s="395">
        <v>0</v>
      </c>
      <c r="G71" s="395">
        <v>0</v>
      </c>
      <c r="H71" s="395">
        <v>0</v>
      </c>
      <c r="I71" s="395">
        <v>0</v>
      </c>
      <c r="J71" s="281">
        <f t="shared" si="10"/>
        <v>47000</v>
      </c>
      <c r="K71" s="395">
        <v>0</v>
      </c>
      <c r="L71" s="395">
        <v>0</v>
      </c>
      <c r="M71" s="395">
        <v>0</v>
      </c>
      <c r="N71" s="395">
        <v>0</v>
      </c>
      <c r="O71" s="395">
        <v>0</v>
      </c>
      <c r="P71" s="395">
        <v>0</v>
      </c>
      <c r="Q71" s="191" t="s">
        <v>2940</v>
      </c>
      <c r="R71" s="146" t="s">
        <v>493</v>
      </c>
      <c r="S71" s="295" t="s">
        <v>494</v>
      </c>
      <c r="T71" s="210">
        <v>1</v>
      </c>
      <c r="U71" s="210">
        <v>1.1000000000000001</v>
      </c>
      <c r="V71" s="210" t="s">
        <v>133</v>
      </c>
      <c r="W71" s="149" t="s">
        <v>432</v>
      </c>
    </row>
    <row r="72" spans="1:23" s="747" customFormat="1" ht="46.5">
      <c r="A72" s="235"/>
      <c r="B72" s="517"/>
      <c r="C72" s="525">
        <v>43</v>
      </c>
      <c r="D72" s="110" t="s">
        <v>501</v>
      </c>
      <c r="E72" s="112">
        <v>46000</v>
      </c>
      <c r="F72" s="395">
        <v>0</v>
      </c>
      <c r="G72" s="395">
        <v>0</v>
      </c>
      <c r="H72" s="395">
        <v>0</v>
      </c>
      <c r="I72" s="395">
        <v>0</v>
      </c>
      <c r="J72" s="281">
        <f t="shared" si="10"/>
        <v>46000</v>
      </c>
      <c r="K72" s="395">
        <v>0</v>
      </c>
      <c r="L72" s="395">
        <v>0</v>
      </c>
      <c r="M72" s="395">
        <v>0</v>
      </c>
      <c r="N72" s="395">
        <v>0</v>
      </c>
      <c r="O72" s="395">
        <v>0</v>
      </c>
      <c r="P72" s="395">
        <v>0</v>
      </c>
      <c r="Q72" s="191" t="s">
        <v>2940</v>
      </c>
      <c r="R72" s="146" t="s">
        <v>502</v>
      </c>
      <c r="S72" s="295" t="s">
        <v>503</v>
      </c>
      <c r="T72" s="210">
        <v>1</v>
      </c>
      <c r="U72" s="210">
        <v>1.1000000000000001</v>
      </c>
      <c r="V72" s="210" t="s">
        <v>133</v>
      </c>
      <c r="W72" s="149" t="s">
        <v>432</v>
      </c>
    </row>
    <row r="73" spans="1:23" s="747" customFormat="1" ht="46.5">
      <c r="A73" s="235"/>
      <c r="B73" s="517"/>
      <c r="C73" s="525">
        <v>44</v>
      </c>
      <c r="D73" s="110" t="s">
        <v>2900</v>
      </c>
      <c r="E73" s="112">
        <v>46000</v>
      </c>
      <c r="F73" s="395">
        <v>0</v>
      </c>
      <c r="G73" s="395">
        <v>0</v>
      </c>
      <c r="H73" s="395">
        <v>0</v>
      </c>
      <c r="I73" s="395">
        <v>0</v>
      </c>
      <c r="J73" s="281">
        <f t="shared" si="10"/>
        <v>46000</v>
      </c>
      <c r="K73" s="395">
        <v>0</v>
      </c>
      <c r="L73" s="395">
        <v>0</v>
      </c>
      <c r="M73" s="395">
        <v>0</v>
      </c>
      <c r="N73" s="395">
        <v>0</v>
      </c>
      <c r="O73" s="395">
        <v>0</v>
      </c>
      <c r="P73" s="395">
        <v>0</v>
      </c>
      <c r="Q73" s="191" t="s">
        <v>2940</v>
      </c>
      <c r="R73" s="146" t="s">
        <v>504</v>
      </c>
      <c r="S73" s="295" t="s">
        <v>505</v>
      </c>
      <c r="T73" s="210">
        <v>1</v>
      </c>
      <c r="U73" s="210">
        <v>1.1000000000000001</v>
      </c>
      <c r="V73" s="210" t="s">
        <v>133</v>
      </c>
      <c r="W73" s="149" t="s">
        <v>432</v>
      </c>
    </row>
    <row r="74" spans="1:23" s="747" customFormat="1" ht="46.5">
      <c r="A74" s="235"/>
      <c r="B74" s="517"/>
      <c r="C74" s="526">
        <v>45</v>
      </c>
      <c r="D74" s="114" t="s">
        <v>2901</v>
      </c>
      <c r="E74" s="147">
        <v>20000</v>
      </c>
      <c r="F74" s="395">
        <v>0</v>
      </c>
      <c r="G74" s="395">
        <v>0</v>
      </c>
      <c r="H74" s="395">
        <v>0</v>
      </c>
      <c r="I74" s="395">
        <v>0</v>
      </c>
      <c r="J74" s="1131">
        <v>20000</v>
      </c>
      <c r="K74" s="395">
        <v>0</v>
      </c>
      <c r="L74" s="395">
        <v>0</v>
      </c>
      <c r="M74" s="395">
        <v>0</v>
      </c>
      <c r="N74" s="395">
        <v>0</v>
      </c>
      <c r="O74" s="395">
        <v>0</v>
      </c>
      <c r="P74" s="395">
        <v>0</v>
      </c>
      <c r="Q74" s="191" t="s">
        <v>2940</v>
      </c>
      <c r="R74" s="181" t="s">
        <v>599</v>
      </c>
      <c r="S74" s="943" t="s">
        <v>600</v>
      </c>
      <c r="T74" s="210">
        <v>1</v>
      </c>
      <c r="U74" s="210">
        <v>1.1000000000000001</v>
      </c>
      <c r="V74" s="210" t="s">
        <v>133</v>
      </c>
      <c r="W74" s="783" t="s">
        <v>588</v>
      </c>
    </row>
    <row r="75" spans="1:23" s="747" customFormat="1" ht="46.5">
      <c r="A75" s="235"/>
      <c r="B75" s="517"/>
      <c r="C75" s="526">
        <v>46</v>
      </c>
      <c r="D75" s="555" t="s">
        <v>604</v>
      </c>
      <c r="E75" s="147">
        <v>20000</v>
      </c>
      <c r="F75" s="395">
        <v>0</v>
      </c>
      <c r="G75" s="395">
        <v>0</v>
      </c>
      <c r="H75" s="395">
        <v>0</v>
      </c>
      <c r="I75" s="395">
        <v>0</v>
      </c>
      <c r="J75" s="1131">
        <v>20000</v>
      </c>
      <c r="K75" s="395">
        <v>0</v>
      </c>
      <c r="L75" s="395">
        <v>0</v>
      </c>
      <c r="M75" s="395">
        <v>0</v>
      </c>
      <c r="N75" s="395">
        <v>0</v>
      </c>
      <c r="O75" s="395">
        <v>0</v>
      </c>
      <c r="P75" s="395">
        <v>0</v>
      </c>
      <c r="Q75" s="191" t="s">
        <v>2940</v>
      </c>
      <c r="R75" s="181" t="s">
        <v>605</v>
      </c>
      <c r="S75" s="943" t="s">
        <v>606</v>
      </c>
      <c r="T75" s="210">
        <v>1</v>
      </c>
      <c r="U75" s="210">
        <v>1.1000000000000001</v>
      </c>
      <c r="V75" s="210" t="s">
        <v>133</v>
      </c>
      <c r="W75" s="783" t="s">
        <v>588</v>
      </c>
    </row>
    <row r="76" spans="1:23" s="747" customFormat="1" ht="46.5">
      <c r="A76" s="235"/>
      <c r="B76" s="517"/>
      <c r="C76" s="553">
        <v>47</v>
      </c>
      <c r="D76" s="108" t="s">
        <v>2902</v>
      </c>
      <c r="E76" s="395">
        <v>0</v>
      </c>
      <c r="F76" s="109">
        <v>400000</v>
      </c>
      <c r="G76" s="395">
        <v>0</v>
      </c>
      <c r="H76" s="395">
        <v>0</v>
      </c>
      <c r="I76" s="395">
        <v>0</v>
      </c>
      <c r="J76" s="1245">
        <v>400000</v>
      </c>
      <c r="K76" s="395">
        <v>0</v>
      </c>
      <c r="L76" s="395">
        <v>0</v>
      </c>
      <c r="M76" s="395">
        <v>0</v>
      </c>
      <c r="N76" s="395">
        <v>0</v>
      </c>
      <c r="O76" s="395">
        <v>0</v>
      </c>
      <c r="P76" s="395">
        <v>0</v>
      </c>
      <c r="Q76" s="191" t="s">
        <v>2940</v>
      </c>
      <c r="R76" s="262" t="s">
        <v>1910</v>
      </c>
      <c r="S76" s="210">
        <v>846896733</v>
      </c>
      <c r="T76" s="210">
        <v>1</v>
      </c>
      <c r="U76" s="210">
        <v>1.1000000000000001</v>
      </c>
      <c r="V76" s="210" t="s">
        <v>133</v>
      </c>
      <c r="W76" s="181" t="s">
        <v>1877</v>
      </c>
    </row>
    <row r="77" spans="1:23" s="747" customFormat="1" ht="46.5">
      <c r="A77" s="235"/>
      <c r="B77" s="517"/>
      <c r="C77" s="553">
        <v>48</v>
      </c>
      <c r="D77" s="108" t="s">
        <v>2903</v>
      </c>
      <c r="E77" s="395">
        <v>0</v>
      </c>
      <c r="F77" s="109">
        <v>500000</v>
      </c>
      <c r="G77" s="395">
        <v>0</v>
      </c>
      <c r="H77" s="395">
        <v>0</v>
      </c>
      <c r="I77" s="395">
        <v>0</v>
      </c>
      <c r="J77" s="1245">
        <v>500000</v>
      </c>
      <c r="K77" s="395">
        <v>0</v>
      </c>
      <c r="L77" s="395">
        <v>0</v>
      </c>
      <c r="M77" s="395">
        <v>0</v>
      </c>
      <c r="N77" s="395">
        <v>0</v>
      </c>
      <c r="O77" s="395">
        <v>0</v>
      </c>
      <c r="P77" s="395">
        <v>0</v>
      </c>
      <c r="Q77" s="191" t="s">
        <v>2940</v>
      </c>
      <c r="R77" s="146" t="s">
        <v>1911</v>
      </c>
      <c r="S77" s="210">
        <v>841842161</v>
      </c>
      <c r="T77" s="210">
        <v>1</v>
      </c>
      <c r="U77" s="210">
        <v>1.1000000000000001</v>
      </c>
      <c r="V77" s="210" t="s">
        <v>133</v>
      </c>
      <c r="W77" s="181" t="s">
        <v>1877</v>
      </c>
    </row>
    <row r="78" spans="1:23" s="747" customFormat="1" ht="46.5">
      <c r="A78" s="235"/>
      <c r="B78" s="517"/>
      <c r="C78" s="525">
        <v>49</v>
      </c>
      <c r="D78" s="110" t="s">
        <v>1912</v>
      </c>
      <c r="E78" s="173">
        <v>20000</v>
      </c>
      <c r="F78" s="395">
        <v>0</v>
      </c>
      <c r="G78" s="395">
        <v>0</v>
      </c>
      <c r="H78" s="395">
        <v>0</v>
      </c>
      <c r="I78" s="395">
        <v>0</v>
      </c>
      <c r="J78" s="1245">
        <v>20000</v>
      </c>
      <c r="K78" s="395">
        <v>0</v>
      </c>
      <c r="L78" s="395">
        <v>0</v>
      </c>
      <c r="M78" s="395">
        <v>0</v>
      </c>
      <c r="N78" s="395">
        <v>0</v>
      </c>
      <c r="O78" s="395">
        <v>0</v>
      </c>
      <c r="P78" s="395">
        <v>0</v>
      </c>
      <c r="Q78" s="191" t="s">
        <v>2940</v>
      </c>
      <c r="R78" s="146" t="s">
        <v>1913</v>
      </c>
      <c r="S78" s="210" t="s">
        <v>1882</v>
      </c>
      <c r="T78" s="210">
        <v>1</v>
      </c>
      <c r="U78" s="210">
        <v>1.1000000000000001</v>
      </c>
      <c r="V78" s="210" t="s">
        <v>133</v>
      </c>
      <c r="W78" s="181" t="s">
        <v>1877</v>
      </c>
    </row>
    <row r="79" spans="1:23" s="747" customFormat="1" ht="46.5">
      <c r="A79" s="235"/>
      <c r="B79" s="517"/>
      <c r="C79" s="525">
        <v>50</v>
      </c>
      <c r="D79" s="113" t="s">
        <v>1914</v>
      </c>
      <c r="E79" s="173">
        <v>20000</v>
      </c>
      <c r="F79" s="395">
        <v>0</v>
      </c>
      <c r="G79" s="395">
        <v>0</v>
      </c>
      <c r="H79" s="395">
        <v>0</v>
      </c>
      <c r="I79" s="395">
        <v>0</v>
      </c>
      <c r="J79" s="1245">
        <v>20000</v>
      </c>
      <c r="K79" s="395">
        <v>0</v>
      </c>
      <c r="L79" s="395">
        <v>0</v>
      </c>
      <c r="M79" s="395">
        <v>0</v>
      </c>
      <c r="N79" s="395">
        <v>0</v>
      </c>
      <c r="O79" s="395">
        <v>0</v>
      </c>
      <c r="P79" s="395">
        <v>0</v>
      </c>
      <c r="Q79" s="191" t="s">
        <v>2940</v>
      </c>
      <c r="R79" s="146" t="s">
        <v>1915</v>
      </c>
      <c r="S79" s="210" t="s">
        <v>1882</v>
      </c>
      <c r="T79" s="210">
        <v>1</v>
      </c>
      <c r="U79" s="210">
        <v>1.1000000000000001</v>
      </c>
      <c r="V79" s="210" t="s">
        <v>133</v>
      </c>
      <c r="W79" s="181" t="s">
        <v>1877</v>
      </c>
    </row>
    <row r="80" spans="1:23" s="747" customFormat="1" ht="46.5">
      <c r="A80" s="235"/>
      <c r="B80" s="517"/>
      <c r="C80" s="525">
        <v>51</v>
      </c>
      <c r="D80" s="496" t="s">
        <v>1917</v>
      </c>
      <c r="E80" s="173">
        <v>25000</v>
      </c>
      <c r="F80" s="395">
        <v>0</v>
      </c>
      <c r="G80" s="395">
        <v>0</v>
      </c>
      <c r="H80" s="395">
        <v>0</v>
      </c>
      <c r="I80" s="395">
        <v>0</v>
      </c>
      <c r="J80" s="1245">
        <v>25000</v>
      </c>
      <c r="K80" s="395">
        <v>0</v>
      </c>
      <c r="L80" s="395">
        <v>0</v>
      </c>
      <c r="M80" s="395">
        <v>0</v>
      </c>
      <c r="N80" s="395">
        <v>0</v>
      </c>
      <c r="O80" s="395">
        <v>0</v>
      </c>
      <c r="P80" s="395">
        <v>0</v>
      </c>
      <c r="Q80" s="191" t="s">
        <v>2940</v>
      </c>
      <c r="R80" s="146" t="s">
        <v>1918</v>
      </c>
      <c r="S80" s="210" t="s">
        <v>1882</v>
      </c>
      <c r="T80" s="210">
        <v>1</v>
      </c>
      <c r="U80" s="210">
        <v>1.1000000000000001</v>
      </c>
      <c r="V80" s="210" t="s">
        <v>133</v>
      </c>
      <c r="W80" s="181" t="s">
        <v>1877</v>
      </c>
    </row>
    <row r="81" spans="1:23" s="747" customFormat="1" ht="46.5">
      <c r="A81" s="235"/>
      <c r="B81" s="517"/>
      <c r="C81" s="553">
        <v>52</v>
      </c>
      <c r="D81" s="108" t="s">
        <v>2504</v>
      </c>
      <c r="E81" s="395">
        <v>0</v>
      </c>
      <c r="F81" s="109">
        <v>330000</v>
      </c>
      <c r="G81" s="395">
        <v>0</v>
      </c>
      <c r="H81" s="395">
        <v>0</v>
      </c>
      <c r="I81" s="395">
        <v>0</v>
      </c>
      <c r="J81" s="338">
        <f t="shared" ref="J81:J91" si="11">SUM(E81:I81)</f>
        <v>330000</v>
      </c>
      <c r="K81" s="395">
        <v>0</v>
      </c>
      <c r="L81" s="395">
        <v>0</v>
      </c>
      <c r="M81" s="395">
        <v>0</v>
      </c>
      <c r="N81" s="395">
        <v>0</v>
      </c>
      <c r="O81" s="395">
        <v>0</v>
      </c>
      <c r="P81" s="395">
        <v>0</v>
      </c>
      <c r="Q81" s="191" t="s">
        <v>2940</v>
      </c>
      <c r="R81" s="877" t="s">
        <v>2505</v>
      </c>
      <c r="S81" s="279"/>
      <c r="T81" s="210">
        <v>1</v>
      </c>
      <c r="U81" s="210">
        <v>1.1000000000000001</v>
      </c>
      <c r="V81" s="210" t="s">
        <v>133</v>
      </c>
      <c r="W81" s="385" t="s">
        <v>2500</v>
      </c>
    </row>
    <row r="82" spans="1:23" s="747" customFormat="1" ht="69.75">
      <c r="A82" s="235"/>
      <c r="B82" s="517"/>
      <c r="C82" s="553">
        <v>53</v>
      </c>
      <c r="D82" s="108" t="s">
        <v>2570</v>
      </c>
      <c r="E82" s="395">
        <v>0</v>
      </c>
      <c r="F82" s="109">
        <v>500000</v>
      </c>
      <c r="G82" s="395">
        <v>0</v>
      </c>
      <c r="H82" s="395">
        <v>0</v>
      </c>
      <c r="I82" s="395">
        <v>0</v>
      </c>
      <c r="J82" s="338">
        <f t="shared" si="11"/>
        <v>500000</v>
      </c>
      <c r="K82" s="395">
        <v>0</v>
      </c>
      <c r="L82" s="395">
        <v>0</v>
      </c>
      <c r="M82" s="395">
        <v>0</v>
      </c>
      <c r="N82" s="395">
        <v>0</v>
      </c>
      <c r="O82" s="395">
        <v>0</v>
      </c>
      <c r="P82" s="395">
        <v>0</v>
      </c>
      <c r="Q82" s="191" t="s">
        <v>2940</v>
      </c>
      <c r="R82" s="877" t="s">
        <v>2520</v>
      </c>
      <c r="S82" s="279"/>
      <c r="T82" s="210">
        <v>1</v>
      </c>
      <c r="U82" s="210">
        <v>1.1000000000000001</v>
      </c>
      <c r="V82" s="210" t="s">
        <v>133</v>
      </c>
      <c r="W82" s="385" t="s">
        <v>2500</v>
      </c>
    </row>
    <row r="83" spans="1:23" s="747" customFormat="1" ht="46.5">
      <c r="A83" s="235"/>
      <c r="B83" s="517"/>
      <c r="C83" s="553">
        <v>54</v>
      </c>
      <c r="D83" s="108" t="s">
        <v>2571</v>
      </c>
      <c r="E83" s="395">
        <v>0</v>
      </c>
      <c r="F83" s="109">
        <v>198000</v>
      </c>
      <c r="G83" s="395">
        <v>0</v>
      </c>
      <c r="H83" s="395">
        <v>0</v>
      </c>
      <c r="I83" s="395">
        <v>0</v>
      </c>
      <c r="J83" s="338">
        <f t="shared" si="11"/>
        <v>198000</v>
      </c>
      <c r="K83" s="395">
        <v>0</v>
      </c>
      <c r="L83" s="395">
        <v>0</v>
      </c>
      <c r="M83" s="395">
        <v>0</v>
      </c>
      <c r="N83" s="395">
        <v>0</v>
      </c>
      <c r="O83" s="395">
        <v>0</v>
      </c>
      <c r="P83" s="395">
        <v>0</v>
      </c>
      <c r="Q83" s="191" t="s">
        <v>2940</v>
      </c>
      <c r="R83" s="877" t="s">
        <v>2572</v>
      </c>
      <c r="S83" s="279"/>
      <c r="T83" s="210">
        <v>1</v>
      </c>
      <c r="U83" s="210">
        <v>1.1000000000000001</v>
      </c>
      <c r="V83" s="210" t="s">
        <v>133</v>
      </c>
      <c r="W83" s="385" t="s">
        <v>2500</v>
      </c>
    </row>
    <row r="84" spans="1:23" s="747" customFormat="1" ht="46.5">
      <c r="A84" s="235"/>
      <c r="B84" s="517"/>
      <c r="C84" s="553">
        <v>55</v>
      </c>
      <c r="D84" s="110" t="s">
        <v>2904</v>
      </c>
      <c r="E84" s="111">
        <v>35000</v>
      </c>
      <c r="F84" s="395">
        <v>0</v>
      </c>
      <c r="G84" s="395">
        <v>0</v>
      </c>
      <c r="H84" s="395">
        <v>0</v>
      </c>
      <c r="I84" s="395">
        <v>0</v>
      </c>
      <c r="J84" s="338">
        <f t="shared" si="11"/>
        <v>35000</v>
      </c>
      <c r="K84" s="395">
        <v>0</v>
      </c>
      <c r="L84" s="395">
        <v>0</v>
      </c>
      <c r="M84" s="395">
        <v>0</v>
      </c>
      <c r="N84" s="395">
        <v>0</v>
      </c>
      <c r="O84" s="395">
        <v>0</v>
      </c>
      <c r="P84" s="395">
        <v>0</v>
      </c>
      <c r="Q84" s="191" t="s">
        <v>2940</v>
      </c>
      <c r="R84" s="877" t="s">
        <v>2580</v>
      </c>
      <c r="S84" s="279"/>
      <c r="T84" s="210">
        <v>1</v>
      </c>
      <c r="U84" s="210">
        <v>1.1000000000000001</v>
      </c>
      <c r="V84" s="210" t="s">
        <v>133</v>
      </c>
      <c r="W84" s="385" t="s">
        <v>2500</v>
      </c>
    </row>
    <row r="85" spans="1:23" s="747" customFormat="1" ht="46.5">
      <c r="A85" s="235"/>
      <c r="B85" s="517"/>
      <c r="C85" s="553">
        <v>56</v>
      </c>
      <c r="D85" s="110" t="s">
        <v>2585</v>
      </c>
      <c r="E85" s="112">
        <v>30000</v>
      </c>
      <c r="F85" s="395">
        <v>0</v>
      </c>
      <c r="G85" s="395">
        <v>0</v>
      </c>
      <c r="H85" s="395">
        <v>0</v>
      </c>
      <c r="I85" s="395">
        <v>0</v>
      </c>
      <c r="J85" s="338">
        <f t="shared" si="11"/>
        <v>30000</v>
      </c>
      <c r="K85" s="395">
        <v>0</v>
      </c>
      <c r="L85" s="395">
        <v>0</v>
      </c>
      <c r="M85" s="395">
        <v>0</v>
      </c>
      <c r="N85" s="395">
        <v>0</v>
      </c>
      <c r="O85" s="395">
        <v>0</v>
      </c>
      <c r="P85" s="395">
        <v>0</v>
      </c>
      <c r="Q85" s="191" t="s">
        <v>2940</v>
      </c>
      <c r="R85" s="877" t="s">
        <v>2586</v>
      </c>
      <c r="S85" s="279"/>
      <c r="T85" s="210">
        <v>1</v>
      </c>
      <c r="U85" s="210">
        <v>1.1000000000000001</v>
      </c>
      <c r="V85" s="210" t="s">
        <v>133</v>
      </c>
      <c r="W85" s="385" t="s">
        <v>2500</v>
      </c>
    </row>
    <row r="86" spans="1:23" s="747" customFormat="1" ht="46.5">
      <c r="A86" s="235"/>
      <c r="B86" s="517"/>
      <c r="C86" s="553">
        <v>57</v>
      </c>
      <c r="D86" s="110" t="s">
        <v>2589</v>
      </c>
      <c r="E86" s="112">
        <v>30000</v>
      </c>
      <c r="F86" s="395">
        <v>0</v>
      </c>
      <c r="G86" s="395">
        <v>0</v>
      </c>
      <c r="H86" s="395">
        <v>0</v>
      </c>
      <c r="I86" s="395">
        <v>0</v>
      </c>
      <c r="J86" s="338">
        <f t="shared" si="11"/>
        <v>30000</v>
      </c>
      <c r="K86" s="395">
        <v>0</v>
      </c>
      <c r="L86" s="395">
        <v>0</v>
      </c>
      <c r="M86" s="395">
        <v>0</v>
      </c>
      <c r="N86" s="395">
        <v>0</v>
      </c>
      <c r="O86" s="395">
        <v>0</v>
      </c>
      <c r="P86" s="395">
        <v>0</v>
      </c>
      <c r="Q86" s="191" t="s">
        <v>2940</v>
      </c>
      <c r="R86" s="877" t="s">
        <v>2590</v>
      </c>
      <c r="S86" s="279"/>
      <c r="T86" s="210">
        <v>1</v>
      </c>
      <c r="U86" s="210">
        <v>1.1000000000000001</v>
      </c>
      <c r="V86" s="210" t="s">
        <v>133</v>
      </c>
      <c r="W86" s="385" t="s">
        <v>2500</v>
      </c>
    </row>
    <row r="87" spans="1:23" s="747" customFormat="1" ht="46.5">
      <c r="A87" s="235"/>
      <c r="B87" s="517"/>
      <c r="C87" s="553">
        <v>58</v>
      </c>
      <c r="D87" s="110" t="s">
        <v>2595</v>
      </c>
      <c r="E87" s="111">
        <v>40000</v>
      </c>
      <c r="F87" s="395">
        <v>0</v>
      </c>
      <c r="G87" s="395">
        <v>0</v>
      </c>
      <c r="H87" s="395">
        <v>0</v>
      </c>
      <c r="I87" s="395">
        <v>0</v>
      </c>
      <c r="J87" s="338">
        <f t="shared" si="11"/>
        <v>40000</v>
      </c>
      <c r="K87" s="395">
        <v>0</v>
      </c>
      <c r="L87" s="395">
        <v>0</v>
      </c>
      <c r="M87" s="395">
        <v>0</v>
      </c>
      <c r="N87" s="395">
        <v>0</v>
      </c>
      <c r="O87" s="395">
        <v>0</v>
      </c>
      <c r="P87" s="395">
        <v>0</v>
      </c>
      <c r="Q87" s="191" t="s">
        <v>2940</v>
      </c>
      <c r="R87" s="877" t="s">
        <v>2596</v>
      </c>
      <c r="S87" s="279"/>
      <c r="T87" s="210">
        <v>1</v>
      </c>
      <c r="U87" s="210">
        <v>1.1000000000000001</v>
      </c>
      <c r="V87" s="210" t="s">
        <v>133</v>
      </c>
      <c r="W87" s="385" t="s">
        <v>2500</v>
      </c>
    </row>
    <row r="88" spans="1:23" s="747" customFormat="1" ht="46.5">
      <c r="A88" s="235"/>
      <c r="B88" s="517"/>
      <c r="C88" s="553">
        <v>59</v>
      </c>
      <c r="D88" s="110" t="s">
        <v>2905</v>
      </c>
      <c r="E88" s="112">
        <v>35000</v>
      </c>
      <c r="F88" s="395">
        <v>0</v>
      </c>
      <c r="G88" s="395">
        <v>0</v>
      </c>
      <c r="H88" s="395">
        <v>0</v>
      </c>
      <c r="I88" s="395">
        <v>0</v>
      </c>
      <c r="J88" s="338">
        <f t="shared" si="11"/>
        <v>35000</v>
      </c>
      <c r="K88" s="395">
        <v>0</v>
      </c>
      <c r="L88" s="395">
        <v>0</v>
      </c>
      <c r="M88" s="395">
        <v>0</v>
      </c>
      <c r="N88" s="395">
        <v>0</v>
      </c>
      <c r="O88" s="395">
        <v>0</v>
      </c>
      <c r="P88" s="395">
        <v>0</v>
      </c>
      <c r="Q88" s="191" t="s">
        <v>2940</v>
      </c>
      <c r="R88" s="877" t="s">
        <v>2597</v>
      </c>
      <c r="S88" s="279"/>
      <c r="T88" s="210">
        <v>1</v>
      </c>
      <c r="U88" s="210">
        <v>1.1000000000000001</v>
      </c>
      <c r="V88" s="210" t="s">
        <v>133</v>
      </c>
      <c r="W88" s="385" t="s">
        <v>2500</v>
      </c>
    </row>
    <row r="89" spans="1:23" s="747" customFormat="1" ht="46.5">
      <c r="A89" s="235"/>
      <c r="B89" s="517"/>
      <c r="C89" s="553">
        <v>60</v>
      </c>
      <c r="D89" s="110" t="s">
        <v>2605</v>
      </c>
      <c r="E89" s="112">
        <v>40000</v>
      </c>
      <c r="F89" s="395">
        <v>0</v>
      </c>
      <c r="G89" s="395">
        <v>0</v>
      </c>
      <c r="H89" s="395">
        <v>0</v>
      </c>
      <c r="I89" s="395">
        <v>0</v>
      </c>
      <c r="J89" s="338">
        <f t="shared" si="11"/>
        <v>40000</v>
      </c>
      <c r="K89" s="395">
        <v>0</v>
      </c>
      <c r="L89" s="395">
        <v>0</v>
      </c>
      <c r="M89" s="395">
        <v>0</v>
      </c>
      <c r="N89" s="395">
        <v>0</v>
      </c>
      <c r="O89" s="395">
        <v>0</v>
      </c>
      <c r="P89" s="395">
        <v>0</v>
      </c>
      <c r="Q89" s="191" t="s">
        <v>2940</v>
      </c>
      <c r="R89" s="877" t="s">
        <v>2606</v>
      </c>
      <c r="S89" s="279"/>
      <c r="T89" s="210">
        <v>1</v>
      </c>
      <c r="U89" s="210">
        <v>1.1000000000000001</v>
      </c>
      <c r="V89" s="210" t="s">
        <v>133</v>
      </c>
      <c r="W89" s="385" t="s">
        <v>2500</v>
      </c>
    </row>
    <row r="90" spans="1:23" s="747" customFormat="1" ht="46.5">
      <c r="A90" s="235"/>
      <c r="B90" s="517"/>
      <c r="C90" s="553">
        <v>61</v>
      </c>
      <c r="D90" s="205" t="s">
        <v>2611</v>
      </c>
      <c r="E90" s="109">
        <v>30000</v>
      </c>
      <c r="F90" s="395">
        <v>0</v>
      </c>
      <c r="G90" s="395">
        <v>0</v>
      </c>
      <c r="H90" s="395">
        <v>0</v>
      </c>
      <c r="I90" s="395">
        <v>0</v>
      </c>
      <c r="J90" s="338">
        <f t="shared" si="11"/>
        <v>30000</v>
      </c>
      <c r="K90" s="395">
        <v>0</v>
      </c>
      <c r="L90" s="395">
        <v>0</v>
      </c>
      <c r="M90" s="395">
        <v>0</v>
      </c>
      <c r="N90" s="395">
        <v>0</v>
      </c>
      <c r="O90" s="395">
        <v>0</v>
      </c>
      <c r="P90" s="395">
        <v>0</v>
      </c>
      <c r="Q90" s="191" t="s">
        <v>2940</v>
      </c>
      <c r="R90" s="877" t="s">
        <v>2612</v>
      </c>
      <c r="S90" s="279"/>
      <c r="T90" s="210">
        <v>1</v>
      </c>
      <c r="U90" s="210">
        <v>1.1000000000000001</v>
      </c>
      <c r="V90" s="210" t="s">
        <v>133</v>
      </c>
      <c r="W90" s="385" t="s">
        <v>2500</v>
      </c>
    </row>
    <row r="91" spans="1:23" s="747" customFormat="1" ht="46.5">
      <c r="A91" s="235"/>
      <c r="B91" s="517"/>
      <c r="C91" s="553">
        <v>62</v>
      </c>
      <c r="D91" s="110" t="s">
        <v>2906</v>
      </c>
      <c r="E91" s="112">
        <v>25000</v>
      </c>
      <c r="F91" s="395">
        <v>0</v>
      </c>
      <c r="G91" s="395">
        <v>0</v>
      </c>
      <c r="H91" s="395">
        <v>0</v>
      </c>
      <c r="I91" s="395">
        <v>0</v>
      </c>
      <c r="J91" s="338">
        <f t="shared" si="11"/>
        <v>25000</v>
      </c>
      <c r="K91" s="395">
        <v>0</v>
      </c>
      <c r="L91" s="395">
        <v>0</v>
      </c>
      <c r="M91" s="395">
        <v>0</v>
      </c>
      <c r="N91" s="395">
        <v>0</v>
      </c>
      <c r="O91" s="395">
        <v>0</v>
      </c>
      <c r="P91" s="395">
        <v>0</v>
      </c>
      <c r="Q91" s="191" t="s">
        <v>2940</v>
      </c>
      <c r="R91" s="877" t="s">
        <v>2616</v>
      </c>
      <c r="S91" s="279"/>
      <c r="T91" s="210">
        <v>1</v>
      </c>
      <c r="U91" s="210">
        <v>1.1000000000000001</v>
      </c>
      <c r="V91" s="210" t="s">
        <v>133</v>
      </c>
      <c r="W91" s="385" t="s">
        <v>2500</v>
      </c>
    </row>
    <row r="92" spans="1:23" s="747" customFormat="1" ht="46.5">
      <c r="A92" s="235"/>
      <c r="B92" s="517"/>
      <c r="C92" s="525">
        <v>63</v>
      </c>
      <c r="D92" s="110" t="s">
        <v>267</v>
      </c>
      <c r="E92" s="112">
        <v>48000</v>
      </c>
      <c r="F92" s="210" t="s">
        <v>150</v>
      </c>
      <c r="G92" s="210" t="s">
        <v>150</v>
      </c>
      <c r="H92" s="210" t="s">
        <v>150</v>
      </c>
      <c r="I92" s="210" t="s">
        <v>150</v>
      </c>
      <c r="J92" s="1131">
        <v>48000</v>
      </c>
      <c r="K92" s="395">
        <v>0</v>
      </c>
      <c r="L92" s="395">
        <v>0</v>
      </c>
      <c r="M92" s="395">
        <v>0</v>
      </c>
      <c r="N92" s="395">
        <v>0</v>
      </c>
      <c r="O92" s="395">
        <v>0</v>
      </c>
      <c r="P92" s="395">
        <v>0</v>
      </c>
      <c r="Q92" s="246">
        <v>22129</v>
      </c>
      <c r="R92" s="146" t="s">
        <v>268</v>
      </c>
      <c r="S92" s="210" t="s">
        <v>269</v>
      </c>
      <c r="T92" s="210">
        <v>1</v>
      </c>
      <c r="U92" s="210">
        <v>1.1000000000000001</v>
      </c>
      <c r="V92" s="210" t="s">
        <v>133</v>
      </c>
      <c r="W92" s="262" t="s">
        <v>153</v>
      </c>
    </row>
    <row r="93" spans="1:23" s="747" customFormat="1" ht="69.75">
      <c r="A93" s="235"/>
      <c r="B93" s="517"/>
      <c r="C93" s="526">
        <v>64</v>
      </c>
      <c r="D93" s="114" t="s">
        <v>2907</v>
      </c>
      <c r="E93" s="147">
        <v>25000</v>
      </c>
      <c r="F93" s="395">
        <v>0</v>
      </c>
      <c r="G93" s="395">
        <v>0</v>
      </c>
      <c r="H93" s="395">
        <v>0</v>
      </c>
      <c r="I93" s="395">
        <v>0</v>
      </c>
      <c r="J93" s="1131">
        <v>25000</v>
      </c>
      <c r="K93" s="395">
        <v>0</v>
      </c>
      <c r="L93" s="395">
        <v>0</v>
      </c>
      <c r="M93" s="395">
        <v>0</v>
      </c>
      <c r="N93" s="395">
        <v>0</v>
      </c>
      <c r="O93" s="395">
        <v>0</v>
      </c>
      <c r="P93" s="395">
        <v>0</v>
      </c>
      <c r="Q93" s="191" t="s">
        <v>2940</v>
      </c>
      <c r="R93" s="181" t="s">
        <v>619</v>
      </c>
      <c r="S93" s="943" t="s">
        <v>620</v>
      </c>
      <c r="T93" s="210">
        <v>1</v>
      </c>
      <c r="U93" s="210">
        <v>1.1000000000000001</v>
      </c>
      <c r="V93" s="210" t="s">
        <v>133</v>
      </c>
      <c r="W93" s="783" t="s">
        <v>588</v>
      </c>
    </row>
    <row r="94" spans="1:23" s="747" customFormat="1" ht="46.5">
      <c r="A94" s="235"/>
      <c r="B94" s="517"/>
      <c r="C94" s="526">
        <v>65</v>
      </c>
      <c r="D94" s="114" t="s">
        <v>2790</v>
      </c>
      <c r="E94" s="147">
        <v>33000</v>
      </c>
      <c r="F94" s="395">
        <v>0</v>
      </c>
      <c r="G94" s="395">
        <v>0</v>
      </c>
      <c r="H94" s="395">
        <v>0</v>
      </c>
      <c r="I94" s="395">
        <v>0</v>
      </c>
      <c r="J94" s="1131">
        <v>33000</v>
      </c>
      <c r="K94" s="395">
        <v>0</v>
      </c>
      <c r="L94" s="395">
        <v>0</v>
      </c>
      <c r="M94" s="395">
        <v>0</v>
      </c>
      <c r="N94" s="395">
        <v>0</v>
      </c>
      <c r="O94" s="395">
        <v>0</v>
      </c>
      <c r="P94" s="395">
        <v>0</v>
      </c>
      <c r="Q94" s="191" t="s">
        <v>2940</v>
      </c>
      <c r="R94" s="181" t="s">
        <v>621</v>
      </c>
      <c r="S94" s="943" t="s">
        <v>622</v>
      </c>
      <c r="T94" s="210">
        <v>1</v>
      </c>
      <c r="U94" s="210">
        <v>1.1000000000000001</v>
      </c>
      <c r="V94" s="210" t="s">
        <v>133</v>
      </c>
      <c r="W94" s="783" t="s">
        <v>588</v>
      </c>
    </row>
    <row r="95" spans="1:23" s="747" customFormat="1" ht="46.5">
      <c r="A95" s="235"/>
      <c r="B95" s="517"/>
      <c r="C95" s="553">
        <v>66</v>
      </c>
      <c r="D95" s="108" t="s">
        <v>1027</v>
      </c>
      <c r="E95" s="218"/>
      <c r="F95" s="109">
        <v>300000</v>
      </c>
      <c r="G95" s="395">
        <v>0</v>
      </c>
      <c r="H95" s="395">
        <v>0</v>
      </c>
      <c r="I95" s="395">
        <v>0</v>
      </c>
      <c r="J95" s="227">
        <f>SUM(E95:I95)</f>
        <v>300000</v>
      </c>
      <c r="K95" s="395">
        <v>0</v>
      </c>
      <c r="L95" s="395">
        <v>0</v>
      </c>
      <c r="M95" s="395">
        <v>0</v>
      </c>
      <c r="N95" s="395">
        <v>0</v>
      </c>
      <c r="O95" s="395">
        <v>0</v>
      </c>
      <c r="P95" s="395">
        <v>0</v>
      </c>
      <c r="Q95" s="191" t="s">
        <v>2940</v>
      </c>
      <c r="R95" s="262" t="s">
        <v>1028</v>
      </c>
      <c r="S95" s="185" t="s">
        <v>1029</v>
      </c>
      <c r="T95" s="210">
        <v>1</v>
      </c>
      <c r="U95" s="210">
        <v>1.1000000000000001</v>
      </c>
      <c r="V95" s="210" t="s">
        <v>133</v>
      </c>
      <c r="W95" s="362" t="s">
        <v>1024</v>
      </c>
    </row>
    <row r="96" spans="1:23" s="747" customFormat="1" ht="46.5">
      <c r="A96" s="235"/>
      <c r="B96" s="517"/>
      <c r="C96" s="525">
        <v>67</v>
      </c>
      <c r="D96" s="110" t="s">
        <v>1036</v>
      </c>
      <c r="E96" s="173">
        <v>30000</v>
      </c>
      <c r="F96" s="109"/>
      <c r="G96" s="395">
        <v>0</v>
      </c>
      <c r="H96" s="395">
        <v>0</v>
      </c>
      <c r="I96" s="395">
        <v>0</v>
      </c>
      <c r="J96" s="338">
        <f>SUM(E96:I96)</f>
        <v>30000</v>
      </c>
      <c r="K96" s="395">
        <v>0</v>
      </c>
      <c r="L96" s="395">
        <v>0</v>
      </c>
      <c r="M96" s="395">
        <v>0</v>
      </c>
      <c r="N96" s="395">
        <v>0</v>
      </c>
      <c r="O96" s="395">
        <v>0</v>
      </c>
      <c r="P96" s="395">
        <v>0</v>
      </c>
      <c r="Q96" s="191" t="s">
        <v>2940</v>
      </c>
      <c r="R96" s="262" t="s">
        <v>1037</v>
      </c>
      <c r="S96" s="210" t="s">
        <v>1038</v>
      </c>
      <c r="T96" s="210">
        <v>1</v>
      </c>
      <c r="U96" s="210">
        <v>1.1000000000000001</v>
      </c>
      <c r="V96" s="210" t="s">
        <v>133</v>
      </c>
      <c r="W96" s="362" t="s">
        <v>1024</v>
      </c>
    </row>
    <row r="97" spans="1:23" s="747" customFormat="1" ht="46.5">
      <c r="A97" s="235"/>
      <c r="B97" s="517"/>
      <c r="C97" s="553">
        <v>68</v>
      </c>
      <c r="D97" s="108" t="s">
        <v>2063</v>
      </c>
      <c r="E97" s="395">
        <v>0</v>
      </c>
      <c r="F97" s="109">
        <v>300000</v>
      </c>
      <c r="G97" s="395">
        <v>0</v>
      </c>
      <c r="H97" s="395">
        <v>0</v>
      </c>
      <c r="I97" s="395">
        <v>0</v>
      </c>
      <c r="J97" s="1036">
        <f t="shared" ref="J97:J109" si="12">SUM(E97:I97)</f>
        <v>300000</v>
      </c>
      <c r="K97" s="395">
        <v>0</v>
      </c>
      <c r="L97" s="395">
        <v>0</v>
      </c>
      <c r="M97" s="395">
        <v>0</v>
      </c>
      <c r="N97" s="395">
        <v>0</v>
      </c>
      <c r="O97" s="395">
        <v>0</v>
      </c>
      <c r="P97" s="395">
        <v>0</v>
      </c>
      <c r="Q97" s="191" t="s">
        <v>2940</v>
      </c>
      <c r="R97" s="146" t="s">
        <v>2064</v>
      </c>
      <c r="S97" s="2017" t="s">
        <v>2065</v>
      </c>
      <c r="T97" s="210">
        <v>1</v>
      </c>
      <c r="U97" s="210">
        <v>1.1000000000000001</v>
      </c>
      <c r="V97" s="210" t="s">
        <v>133</v>
      </c>
      <c r="W97" s="149" t="s">
        <v>2066</v>
      </c>
    </row>
    <row r="98" spans="1:23" s="747" customFormat="1" ht="46.5">
      <c r="A98" s="235"/>
      <c r="B98" s="517"/>
      <c r="C98" s="525">
        <v>69</v>
      </c>
      <c r="D98" s="108" t="s">
        <v>2908</v>
      </c>
      <c r="E98" s="395">
        <v>0</v>
      </c>
      <c r="F98" s="109">
        <v>400000</v>
      </c>
      <c r="G98" s="395">
        <v>0</v>
      </c>
      <c r="H98" s="395">
        <v>0</v>
      </c>
      <c r="I98" s="395">
        <v>0</v>
      </c>
      <c r="J98" s="1036">
        <f t="shared" si="12"/>
        <v>400000</v>
      </c>
      <c r="K98" s="395">
        <v>0</v>
      </c>
      <c r="L98" s="395">
        <v>0</v>
      </c>
      <c r="M98" s="395">
        <v>0</v>
      </c>
      <c r="N98" s="395">
        <v>0</v>
      </c>
      <c r="O98" s="395">
        <v>0</v>
      </c>
      <c r="P98" s="395">
        <v>0</v>
      </c>
      <c r="Q98" s="191" t="s">
        <v>2940</v>
      </c>
      <c r="R98" s="146" t="s">
        <v>2067</v>
      </c>
      <c r="S98" s="2017" t="s">
        <v>2068</v>
      </c>
      <c r="T98" s="210">
        <v>1</v>
      </c>
      <c r="U98" s="210">
        <v>1.1000000000000001</v>
      </c>
      <c r="V98" s="210" t="s">
        <v>133</v>
      </c>
      <c r="W98" s="149" t="s">
        <v>2066</v>
      </c>
    </row>
    <row r="99" spans="1:23" s="747" customFormat="1" ht="46.5">
      <c r="A99" s="235"/>
      <c r="B99" s="517"/>
      <c r="C99" s="553">
        <v>70</v>
      </c>
      <c r="D99" s="108" t="s">
        <v>2909</v>
      </c>
      <c r="E99" s="395">
        <v>0</v>
      </c>
      <c r="F99" s="109">
        <v>400000</v>
      </c>
      <c r="G99" s="395">
        <v>0</v>
      </c>
      <c r="H99" s="395">
        <v>0</v>
      </c>
      <c r="I99" s="395">
        <v>0</v>
      </c>
      <c r="J99" s="1036">
        <f t="shared" si="12"/>
        <v>400000</v>
      </c>
      <c r="K99" s="395">
        <v>0</v>
      </c>
      <c r="L99" s="395">
        <v>0</v>
      </c>
      <c r="M99" s="395">
        <v>0</v>
      </c>
      <c r="N99" s="395">
        <v>0</v>
      </c>
      <c r="O99" s="395">
        <v>0</v>
      </c>
      <c r="P99" s="395">
        <v>0</v>
      </c>
      <c r="Q99" s="191" t="s">
        <v>2940</v>
      </c>
      <c r="R99" s="146" t="s">
        <v>2069</v>
      </c>
      <c r="S99" s="2017" t="s">
        <v>2070</v>
      </c>
      <c r="T99" s="210">
        <v>1</v>
      </c>
      <c r="U99" s="210">
        <v>1.1000000000000001</v>
      </c>
      <c r="V99" s="210" t="s">
        <v>133</v>
      </c>
      <c r="W99" s="149" t="s">
        <v>2066</v>
      </c>
    </row>
    <row r="100" spans="1:23" s="747" customFormat="1" ht="46.5">
      <c r="A100" s="235"/>
      <c r="B100" s="517"/>
      <c r="C100" s="525">
        <v>71</v>
      </c>
      <c r="D100" s="108" t="s">
        <v>2910</v>
      </c>
      <c r="E100" s="395">
        <v>0</v>
      </c>
      <c r="F100" s="109">
        <v>0</v>
      </c>
      <c r="G100" s="395">
        <v>0</v>
      </c>
      <c r="H100" s="395">
        <v>0</v>
      </c>
      <c r="I100" s="395">
        <v>0</v>
      </c>
      <c r="J100" s="1036">
        <f t="shared" si="12"/>
        <v>0</v>
      </c>
      <c r="K100" s="395">
        <v>0</v>
      </c>
      <c r="L100" s="395">
        <v>0</v>
      </c>
      <c r="M100" s="395">
        <v>0</v>
      </c>
      <c r="N100" s="395">
        <v>0</v>
      </c>
      <c r="O100" s="395">
        <v>0</v>
      </c>
      <c r="P100" s="395">
        <v>0</v>
      </c>
      <c r="Q100" s="191" t="s">
        <v>2940</v>
      </c>
      <c r="R100" s="146"/>
      <c r="S100" s="269"/>
      <c r="T100" s="210">
        <v>1</v>
      </c>
      <c r="U100" s="210">
        <v>1.1000000000000001</v>
      </c>
      <c r="V100" s="210" t="s">
        <v>133</v>
      </c>
      <c r="W100" s="149" t="s">
        <v>2066</v>
      </c>
    </row>
    <row r="101" spans="1:23" s="747" customFormat="1" ht="46.5">
      <c r="A101" s="235"/>
      <c r="B101" s="517"/>
      <c r="C101" s="553">
        <v>72</v>
      </c>
      <c r="D101" s="108" t="s">
        <v>2911</v>
      </c>
      <c r="E101" s="395">
        <v>0</v>
      </c>
      <c r="F101" s="109">
        <v>433500</v>
      </c>
      <c r="G101" s="395">
        <v>0</v>
      </c>
      <c r="H101" s="395">
        <v>0</v>
      </c>
      <c r="I101" s="395">
        <v>0</v>
      </c>
      <c r="J101" s="1036">
        <f t="shared" si="12"/>
        <v>433500</v>
      </c>
      <c r="K101" s="395">
        <v>0</v>
      </c>
      <c r="L101" s="395">
        <v>0</v>
      </c>
      <c r="M101" s="395">
        <v>0</v>
      </c>
      <c r="N101" s="395">
        <v>0</v>
      </c>
      <c r="O101" s="395">
        <v>0</v>
      </c>
      <c r="P101" s="395">
        <v>0</v>
      </c>
      <c r="Q101" s="191" t="s">
        <v>2940</v>
      </c>
      <c r="R101" s="146" t="s">
        <v>2071</v>
      </c>
      <c r="S101" s="2017" t="s">
        <v>2072</v>
      </c>
      <c r="T101" s="210">
        <v>1</v>
      </c>
      <c r="U101" s="210">
        <v>1.1000000000000001</v>
      </c>
      <c r="V101" s="210" t="s">
        <v>133</v>
      </c>
      <c r="W101" s="149" t="s">
        <v>2066</v>
      </c>
    </row>
    <row r="102" spans="1:23" s="747" customFormat="1" ht="46.5">
      <c r="A102" s="235"/>
      <c r="B102" s="517"/>
      <c r="C102" s="525">
        <v>73</v>
      </c>
      <c r="D102" s="113" t="s">
        <v>2912</v>
      </c>
      <c r="E102" s="112">
        <v>45000</v>
      </c>
      <c r="F102" s="395">
        <v>0</v>
      </c>
      <c r="G102" s="395">
        <v>0</v>
      </c>
      <c r="H102" s="395">
        <v>0</v>
      </c>
      <c r="I102" s="395">
        <v>0</v>
      </c>
      <c r="J102" s="1036">
        <f t="shared" si="12"/>
        <v>45000</v>
      </c>
      <c r="K102" s="395">
        <v>0</v>
      </c>
      <c r="L102" s="395">
        <v>0</v>
      </c>
      <c r="M102" s="395">
        <v>0</v>
      </c>
      <c r="N102" s="395">
        <v>0</v>
      </c>
      <c r="O102" s="395">
        <v>0</v>
      </c>
      <c r="P102" s="395">
        <v>0</v>
      </c>
      <c r="Q102" s="191" t="s">
        <v>2940</v>
      </c>
      <c r="R102" s="146" t="s">
        <v>2073</v>
      </c>
      <c r="S102" s="228" t="s">
        <v>2074</v>
      </c>
      <c r="T102" s="210">
        <v>1</v>
      </c>
      <c r="U102" s="210">
        <v>1.1000000000000001</v>
      </c>
      <c r="V102" s="210" t="s">
        <v>133</v>
      </c>
      <c r="W102" s="149" t="s">
        <v>2066</v>
      </c>
    </row>
    <row r="103" spans="1:23" s="747" customFormat="1" ht="46.5">
      <c r="A103" s="235"/>
      <c r="B103" s="517"/>
      <c r="C103" s="553">
        <v>74</v>
      </c>
      <c r="D103" s="110" t="s">
        <v>2075</v>
      </c>
      <c r="E103" s="111">
        <v>35000</v>
      </c>
      <c r="F103" s="395">
        <v>0</v>
      </c>
      <c r="G103" s="395">
        <v>0</v>
      </c>
      <c r="H103" s="395">
        <v>0</v>
      </c>
      <c r="I103" s="395">
        <v>0</v>
      </c>
      <c r="J103" s="1036">
        <f t="shared" si="12"/>
        <v>35000</v>
      </c>
      <c r="K103" s="395">
        <v>0</v>
      </c>
      <c r="L103" s="395">
        <v>0</v>
      </c>
      <c r="M103" s="395">
        <v>0</v>
      </c>
      <c r="N103" s="395">
        <v>0</v>
      </c>
      <c r="O103" s="395">
        <v>0</v>
      </c>
      <c r="P103" s="395">
        <v>0</v>
      </c>
      <c r="Q103" s="191" t="s">
        <v>2940</v>
      </c>
      <c r="R103" s="146" t="s">
        <v>2076</v>
      </c>
      <c r="S103" s="228" t="s">
        <v>2077</v>
      </c>
      <c r="T103" s="210">
        <v>1</v>
      </c>
      <c r="U103" s="210">
        <v>1.1000000000000001</v>
      </c>
      <c r="V103" s="210" t="s">
        <v>133</v>
      </c>
      <c r="W103" s="149" t="s">
        <v>2066</v>
      </c>
    </row>
    <row r="104" spans="1:23" s="747" customFormat="1" ht="46.5">
      <c r="A104" s="235"/>
      <c r="B104" s="517"/>
      <c r="C104" s="525">
        <v>75</v>
      </c>
      <c r="D104" s="113" t="s">
        <v>2913</v>
      </c>
      <c r="E104" s="112">
        <v>42000</v>
      </c>
      <c r="F104" s="395">
        <v>0</v>
      </c>
      <c r="G104" s="395">
        <v>0</v>
      </c>
      <c r="H104" s="395">
        <v>0</v>
      </c>
      <c r="I104" s="395">
        <v>0</v>
      </c>
      <c r="J104" s="1036">
        <f t="shared" si="12"/>
        <v>42000</v>
      </c>
      <c r="K104" s="395">
        <v>0</v>
      </c>
      <c r="L104" s="395">
        <v>0</v>
      </c>
      <c r="M104" s="395">
        <v>0</v>
      </c>
      <c r="N104" s="395">
        <v>0</v>
      </c>
      <c r="O104" s="395">
        <v>0</v>
      </c>
      <c r="P104" s="395">
        <v>0</v>
      </c>
      <c r="Q104" s="191" t="s">
        <v>2940</v>
      </c>
      <c r="R104" s="146" t="s">
        <v>2078</v>
      </c>
      <c r="S104" s="228" t="s">
        <v>2079</v>
      </c>
      <c r="T104" s="210">
        <v>1</v>
      </c>
      <c r="U104" s="210">
        <v>1.1000000000000001</v>
      </c>
      <c r="V104" s="210" t="s">
        <v>133</v>
      </c>
      <c r="W104" s="149" t="s">
        <v>2066</v>
      </c>
    </row>
    <row r="105" spans="1:23" s="747" customFormat="1" ht="46.5">
      <c r="A105" s="235"/>
      <c r="B105" s="517"/>
      <c r="C105" s="553">
        <v>76</v>
      </c>
      <c r="D105" s="110" t="s">
        <v>2080</v>
      </c>
      <c r="E105" s="111">
        <v>45000</v>
      </c>
      <c r="F105" s="395">
        <v>0</v>
      </c>
      <c r="G105" s="395">
        <v>0</v>
      </c>
      <c r="H105" s="395">
        <v>0</v>
      </c>
      <c r="I105" s="395">
        <v>0</v>
      </c>
      <c r="J105" s="1036">
        <f t="shared" si="12"/>
        <v>45000</v>
      </c>
      <c r="K105" s="395">
        <v>0</v>
      </c>
      <c r="L105" s="395">
        <v>0</v>
      </c>
      <c r="M105" s="395">
        <v>0</v>
      </c>
      <c r="N105" s="395">
        <v>0</v>
      </c>
      <c r="O105" s="395">
        <v>0</v>
      </c>
      <c r="P105" s="395">
        <v>0</v>
      </c>
      <c r="Q105" s="191" t="s">
        <v>2940</v>
      </c>
      <c r="R105" s="146" t="s">
        <v>2081</v>
      </c>
      <c r="S105" s="228" t="s">
        <v>2082</v>
      </c>
      <c r="T105" s="210">
        <v>1</v>
      </c>
      <c r="U105" s="210">
        <v>1.1000000000000001</v>
      </c>
      <c r="V105" s="210" t="s">
        <v>133</v>
      </c>
      <c r="W105" s="149" t="s">
        <v>2066</v>
      </c>
    </row>
    <row r="106" spans="1:23" s="747" customFormat="1" ht="46.5">
      <c r="A106" s="235"/>
      <c r="B106" s="517"/>
      <c r="C106" s="525">
        <v>77</v>
      </c>
      <c r="D106" s="110" t="s">
        <v>2914</v>
      </c>
      <c r="E106" s="112">
        <v>40000</v>
      </c>
      <c r="F106" s="395">
        <v>0</v>
      </c>
      <c r="G106" s="395">
        <v>0</v>
      </c>
      <c r="H106" s="395">
        <v>0</v>
      </c>
      <c r="I106" s="395">
        <v>0</v>
      </c>
      <c r="J106" s="1036">
        <f t="shared" si="12"/>
        <v>40000</v>
      </c>
      <c r="K106" s="395">
        <v>0</v>
      </c>
      <c r="L106" s="395">
        <v>0</v>
      </c>
      <c r="M106" s="395">
        <v>0</v>
      </c>
      <c r="N106" s="395">
        <v>0</v>
      </c>
      <c r="O106" s="395">
        <v>0</v>
      </c>
      <c r="P106" s="395">
        <v>0</v>
      </c>
      <c r="Q106" s="191" t="s">
        <v>2940</v>
      </c>
      <c r="R106" s="146" t="s">
        <v>2083</v>
      </c>
      <c r="S106" s="228" t="s">
        <v>2084</v>
      </c>
      <c r="T106" s="210">
        <v>1</v>
      </c>
      <c r="U106" s="210">
        <v>1.1000000000000001</v>
      </c>
      <c r="V106" s="210" t="s">
        <v>133</v>
      </c>
      <c r="W106" s="149" t="s">
        <v>2066</v>
      </c>
    </row>
    <row r="107" spans="1:23" s="747" customFormat="1" ht="46.5">
      <c r="A107" s="235"/>
      <c r="B107" s="517"/>
      <c r="C107" s="553">
        <v>78</v>
      </c>
      <c r="D107" s="110" t="s">
        <v>2085</v>
      </c>
      <c r="E107" s="111">
        <v>40000</v>
      </c>
      <c r="F107" s="395">
        <v>0</v>
      </c>
      <c r="G107" s="395">
        <v>0</v>
      </c>
      <c r="H107" s="395">
        <v>0</v>
      </c>
      <c r="I107" s="395">
        <v>0</v>
      </c>
      <c r="J107" s="1036">
        <f t="shared" si="12"/>
        <v>40000</v>
      </c>
      <c r="K107" s="395">
        <v>0</v>
      </c>
      <c r="L107" s="395">
        <v>0</v>
      </c>
      <c r="M107" s="395">
        <v>0</v>
      </c>
      <c r="N107" s="395">
        <v>0</v>
      </c>
      <c r="O107" s="395">
        <v>0</v>
      </c>
      <c r="P107" s="395">
        <v>0</v>
      </c>
      <c r="Q107" s="191" t="s">
        <v>2940</v>
      </c>
      <c r="R107" s="146" t="s">
        <v>2086</v>
      </c>
      <c r="S107" s="228" t="s">
        <v>2087</v>
      </c>
      <c r="T107" s="210">
        <v>1</v>
      </c>
      <c r="U107" s="210">
        <v>1.1000000000000001</v>
      </c>
      <c r="V107" s="210" t="s">
        <v>133</v>
      </c>
      <c r="W107" s="149" t="s">
        <v>2066</v>
      </c>
    </row>
    <row r="108" spans="1:23" s="747" customFormat="1" ht="46.5">
      <c r="A108" s="235"/>
      <c r="B108" s="517"/>
      <c r="C108" s="553">
        <v>79</v>
      </c>
      <c r="D108" s="110" t="s">
        <v>2915</v>
      </c>
      <c r="E108" s="111">
        <v>45000</v>
      </c>
      <c r="F108" s="395">
        <v>0</v>
      </c>
      <c r="G108" s="395">
        <v>0</v>
      </c>
      <c r="H108" s="395">
        <v>0</v>
      </c>
      <c r="I108" s="395">
        <v>0</v>
      </c>
      <c r="J108" s="1036">
        <f t="shared" si="12"/>
        <v>45000</v>
      </c>
      <c r="K108" s="395">
        <v>0</v>
      </c>
      <c r="L108" s="395">
        <v>0</v>
      </c>
      <c r="M108" s="395">
        <v>0</v>
      </c>
      <c r="N108" s="395">
        <v>0</v>
      </c>
      <c r="O108" s="395">
        <v>0</v>
      </c>
      <c r="P108" s="395">
        <v>0</v>
      </c>
      <c r="Q108" s="191" t="s">
        <v>2940</v>
      </c>
      <c r="R108" s="146" t="s">
        <v>2088</v>
      </c>
      <c r="S108" s="228" t="s">
        <v>2089</v>
      </c>
      <c r="T108" s="210">
        <v>1</v>
      </c>
      <c r="U108" s="210">
        <v>1.1000000000000001</v>
      </c>
      <c r="V108" s="210" t="s">
        <v>133</v>
      </c>
      <c r="W108" s="149" t="s">
        <v>2066</v>
      </c>
    </row>
    <row r="109" spans="1:23" s="747" customFormat="1" ht="69.75">
      <c r="A109" s="235"/>
      <c r="B109" s="517"/>
      <c r="C109" s="525">
        <v>80</v>
      </c>
      <c r="D109" s="110" t="s">
        <v>3105</v>
      </c>
      <c r="E109" s="111">
        <v>30000</v>
      </c>
      <c r="F109" s="395">
        <v>0</v>
      </c>
      <c r="G109" s="395">
        <v>0</v>
      </c>
      <c r="H109" s="395">
        <v>0</v>
      </c>
      <c r="I109" s="395">
        <v>0</v>
      </c>
      <c r="J109" s="1036">
        <f t="shared" si="12"/>
        <v>30000</v>
      </c>
      <c r="K109" s="395">
        <v>0</v>
      </c>
      <c r="L109" s="395">
        <v>0</v>
      </c>
      <c r="M109" s="395">
        <v>0</v>
      </c>
      <c r="N109" s="395">
        <v>0</v>
      </c>
      <c r="O109" s="395">
        <v>0</v>
      </c>
      <c r="P109" s="395">
        <v>0</v>
      </c>
      <c r="Q109" s="191" t="s">
        <v>2940</v>
      </c>
      <c r="R109" s="146" t="s">
        <v>2090</v>
      </c>
      <c r="S109" s="228" t="s">
        <v>2091</v>
      </c>
      <c r="T109" s="210">
        <v>1</v>
      </c>
      <c r="U109" s="210">
        <v>1.1000000000000001</v>
      </c>
      <c r="V109" s="210" t="s">
        <v>133</v>
      </c>
      <c r="W109" s="149" t="s">
        <v>2066</v>
      </c>
    </row>
    <row r="110" spans="1:23" s="747" customFormat="1" ht="46.5">
      <c r="A110" s="235"/>
      <c r="B110" s="517"/>
      <c r="C110" s="526">
        <v>81</v>
      </c>
      <c r="D110" s="114" t="s">
        <v>623</v>
      </c>
      <c r="E110" s="147">
        <v>33000</v>
      </c>
      <c r="F110" s="395">
        <v>0</v>
      </c>
      <c r="G110" s="395">
        <v>0</v>
      </c>
      <c r="H110" s="395">
        <v>0</v>
      </c>
      <c r="I110" s="395">
        <v>0</v>
      </c>
      <c r="J110" s="1131">
        <v>33000</v>
      </c>
      <c r="K110" s="395">
        <v>0</v>
      </c>
      <c r="L110" s="395">
        <v>0</v>
      </c>
      <c r="M110" s="395">
        <v>0</v>
      </c>
      <c r="N110" s="395">
        <v>0</v>
      </c>
      <c r="O110" s="395">
        <v>0</v>
      </c>
      <c r="P110" s="395">
        <v>0</v>
      </c>
      <c r="Q110" s="191" t="s">
        <v>2940</v>
      </c>
      <c r="R110" s="181" t="s">
        <v>624</v>
      </c>
      <c r="S110" s="943" t="s">
        <v>625</v>
      </c>
      <c r="T110" s="210">
        <v>1</v>
      </c>
      <c r="U110" s="210">
        <v>1.1000000000000001</v>
      </c>
      <c r="V110" s="210" t="s">
        <v>133</v>
      </c>
      <c r="W110" s="446" t="s">
        <v>588</v>
      </c>
    </row>
    <row r="111" spans="1:23" s="348" customFormat="1">
      <c r="A111" s="1203" t="s">
        <v>134</v>
      </c>
      <c r="B111" s="514"/>
      <c r="C111" s="552">
        <v>5</v>
      </c>
      <c r="D111" s="143" t="s">
        <v>124</v>
      </c>
      <c r="E111" s="2010">
        <f>SUM(E112,E115)</f>
        <v>0</v>
      </c>
      <c r="F111" s="2010">
        <f t="shared" ref="F111:J111" si="13">SUM(F112,F115)</f>
        <v>190000</v>
      </c>
      <c r="G111" s="2010">
        <f t="shared" si="13"/>
        <v>0</v>
      </c>
      <c r="H111" s="2010">
        <f t="shared" si="13"/>
        <v>0</v>
      </c>
      <c r="I111" s="2010">
        <f t="shared" si="13"/>
        <v>0</v>
      </c>
      <c r="J111" s="2010">
        <f t="shared" si="13"/>
        <v>190000</v>
      </c>
      <c r="K111" s="417"/>
      <c r="L111" s="417"/>
      <c r="M111" s="417"/>
      <c r="N111" s="417"/>
      <c r="O111" s="304"/>
      <c r="P111" s="304"/>
      <c r="Q111" s="2015"/>
      <c r="R111" s="304"/>
      <c r="S111" s="455"/>
      <c r="T111" s="455"/>
      <c r="U111" s="455"/>
      <c r="V111" s="455"/>
      <c r="W111" s="417"/>
    </row>
    <row r="112" spans="1:23" s="487" customFormat="1" ht="46.5">
      <c r="A112" s="288"/>
      <c r="B112" s="914"/>
      <c r="C112" s="546">
        <v>1</v>
      </c>
      <c r="D112" s="798" t="s">
        <v>2497</v>
      </c>
      <c r="E112" s="435">
        <v>0</v>
      </c>
      <c r="F112" s="341">
        <v>90000</v>
      </c>
      <c r="G112" s="435">
        <v>0</v>
      </c>
      <c r="H112" s="435">
        <v>0</v>
      </c>
      <c r="I112" s="435">
        <v>0</v>
      </c>
      <c r="J112" s="1044">
        <f>SUM(E112:I112)</f>
        <v>90000</v>
      </c>
      <c r="K112" s="178"/>
      <c r="L112" s="178"/>
      <c r="M112" s="178"/>
      <c r="N112" s="453"/>
      <c r="O112" s="176"/>
      <c r="P112" s="176"/>
      <c r="Q112" s="176"/>
      <c r="R112" s="177"/>
      <c r="S112" s="453"/>
      <c r="T112" s="210">
        <v>1</v>
      </c>
      <c r="U112" s="210">
        <v>1.1000000000000001</v>
      </c>
      <c r="V112" s="210" t="s">
        <v>134</v>
      </c>
      <c r="W112" s="784" t="s">
        <v>2500</v>
      </c>
    </row>
    <row r="113" spans="1:23" s="498" customFormat="1" ht="180">
      <c r="A113" s="159"/>
      <c r="B113" s="915"/>
      <c r="C113" s="619"/>
      <c r="D113" s="574" t="s">
        <v>2942</v>
      </c>
      <c r="E113" s="916">
        <v>0</v>
      </c>
      <c r="F113" s="917">
        <v>50800</v>
      </c>
      <c r="G113" s="916">
        <v>0</v>
      </c>
      <c r="H113" s="916">
        <v>0</v>
      </c>
      <c r="I113" s="916">
        <v>0</v>
      </c>
      <c r="J113" s="1194">
        <f>SUM(E113:I113)</f>
        <v>50800</v>
      </c>
      <c r="K113" s="918">
        <v>0</v>
      </c>
      <c r="L113" s="918">
        <v>6</v>
      </c>
      <c r="M113" s="918">
        <v>0</v>
      </c>
      <c r="N113" s="350">
        <f>SUM(K113:M113)</f>
        <v>6</v>
      </c>
      <c r="O113" s="919" t="s">
        <v>3001</v>
      </c>
      <c r="P113" s="919" t="s">
        <v>3002</v>
      </c>
      <c r="Q113" s="920" t="s">
        <v>1263</v>
      </c>
      <c r="R113" s="919"/>
      <c r="S113" s="781"/>
      <c r="T113" s="210">
        <v>1</v>
      </c>
      <c r="U113" s="210">
        <v>1.1000000000000001</v>
      </c>
      <c r="V113" s="210" t="s">
        <v>134</v>
      </c>
      <c r="W113" s="795" t="s">
        <v>2500</v>
      </c>
    </row>
    <row r="114" spans="1:23" s="928" customFormat="1" ht="180">
      <c r="A114" s="163"/>
      <c r="B114" s="921"/>
      <c r="C114" s="633"/>
      <c r="D114" s="153" t="s">
        <v>2943</v>
      </c>
      <c r="E114" s="922">
        <v>0</v>
      </c>
      <c r="F114" s="923">
        <v>39200</v>
      </c>
      <c r="G114" s="922">
        <v>0</v>
      </c>
      <c r="H114" s="922">
        <v>0</v>
      </c>
      <c r="I114" s="922">
        <v>0</v>
      </c>
      <c r="J114" s="1195">
        <f>SUM(E114:I114)</f>
        <v>39200</v>
      </c>
      <c r="K114" s="924">
        <v>0</v>
      </c>
      <c r="L114" s="924">
        <v>6</v>
      </c>
      <c r="M114" s="924">
        <v>0</v>
      </c>
      <c r="N114" s="925">
        <v>6</v>
      </c>
      <c r="O114" s="919" t="s">
        <v>3001</v>
      </c>
      <c r="P114" s="919" t="s">
        <v>3002</v>
      </c>
      <c r="Q114" s="926" t="s">
        <v>773</v>
      </c>
      <c r="R114" s="927"/>
      <c r="S114" s="791"/>
      <c r="T114" s="210">
        <v>1</v>
      </c>
      <c r="U114" s="210">
        <v>1.1000000000000001</v>
      </c>
      <c r="V114" s="210" t="s">
        <v>134</v>
      </c>
      <c r="W114" s="797" t="s">
        <v>2500</v>
      </c>
    </row>
    <row r="115" spans="1:23" s="747" customFormat="1" ht="232.5">
      <c r="A115" s="235"/>
      <c r="B115" s="517"/>
      <c r="C115" s="553">
        <v>2</v>
      </c>
      <c r="D115" s="470" t="s">
        <v>2282</v>
      </c>
      <c r="E115" s="222">
        <v>0</v>
      </c>
      <c r="F115" s="170">
        <v>100000</v>
      </c>
      <c r="G115" s="222">
        <v>0</v>
      </c>
      <c r="H115" s="222">
        <v>0</v>
      </c>
      <c r="I115" s="222">
        <v>0</v>
      </c>
      <c r="J115" s="338">
        <v>100000</v>
      </c>
      <c r="K115" s="1006"/>
      <c r="L115" s="1006">
        <v>100</v>
      </c>
      <c r="M115" s="1006">
        <v>20</v>
      </c>
      <c r="N115" s="226">
        <v>120</v>
      </c>
      <c r="O115" s="284" t="s">
        <v>3003</v>
      </c>
      <c r="P115" s="192" t="s">
        <v>3004</v>
      </c>
      <c r="Q115" s="219" t="s">
        <v>1327</v>
      </c>
      <c r="R115" s="373"/>
      <c r="S115" s="279"/>
      <c r="T115" s="210">
        <v>1</v>
      </c>
      <c r="U115" s="210">
        <v>1.1000000000000001</v>
      </c>
      <c r="V115" s="210" t="s">
        <v>134</v>
      </c>
      <c r="W115" s="146" t="s">
        <v>2278</v>
      </c>
    </row>
    <row r="116" spans="1:23" s="348" customFormat="1" ht="48" customHeight="1">
      <c r="A116" s="407"/>
      <c r="B116" s="2018"/>
      <c r="C116" s="2266" t="s">
        <v>125</v>
      </c>
      <c r="D116" s="2267"/>
      <c r="E116" s="2019">
        <f>SUM(E117)</f>
        <v>4649500</v>
      </c>
      <c r="F116" s="2019">
        <f t="shared" ref="F116:J116" si="14">SUM(F117)</f>
        <v>50965300</v>
      </c>
      <c r="G116" s="2019">
        <f t="shared" si="14"/>
        <v>0</v>
      </c>
      <c r="H116" s="2019">
        <f t="shared" si="14"/>
        <v>0</v>
      </c>
      <c r="I116" s="2019">
        <f t="shared" si="14"/>
        <v>0</v>
      </c>
      <c r="J116" s="2020">
        <f t="shared" si="14"/>
        <v>55614800</v>
      </c>
      <c r="K116" s="2021"/>
      <c r="L116" s="2021"/>
      <c r="M116" s="2021"/>
      <c r="N116" s="2021"/>
      <c r="O116" s="2021"/>
      <c r="P116" s="2021"/>
      <c r="Q116" s="2022"/>
      <c r="R116" s="2023"/>
      <c r="S116" s="2024"/>
      <c r="T116" s="2024"/>
      <c r="U116" s="2024"/>
      <c r="V116" s="2024"/>
      <c r="W116" s="2021"/>
    </row>
    <row r="117" spans="1:23" s="348" customFormat="1">
      <c r="A117" s="1080"/>
      <c r="B117" s="556"/>
      <c r="C117" s="551" t="s">
        <v>56</v>
      </c>
      <c r="D117" s="548" t="s">
        <v>126</v>
      </c>
      <c r="E117" s="197">
        <f t="shared" ref="E117:J117" si="15">SUM(E118,E377)</f>
        <v>4649500</v>
      </c>
      <c r="F117" s="197">
        <f t="shared" si="15"/>
        <v>50965300</v>
      </c>
      <c r="G117" s="197">
        <f t="shared" si="15"/>
        <v>0</v>
      </c>
      <c r="H117" s="197">
        <f t="shared" si="15"/>
        <v>0</v>
      </c>
      <c r="I117" s="197">
        <f t="shared" si="15"/>
        <v>0</v>
      </c>
      <c r="J117" s="1193">
        <f t="shared" si="15"/>
        <v>55614800</v>
      </c>
      <c r="K117" s="2025"/>
      <c r="L117" s="2025"/>
      <c r="M117" s="2025"/>
      <c r="N117" s="2025"/>
      <c r="O117" s="2026"/>
      <c r="P117" s="2026"/>
      <c r="Q117" s="2027"/>
      <c r="R117" s="2026"/>
      <c r="S117" s="1196"/>
      <c r="T117" s="1001"/>
      <c r="U117" s="1001"/>
      <c r="V117" s="1002"/>
      <c r="W117" s="2025"/>
    </row>
    <row r="118" spans="1:23" s="348" customFormat="1">
      <c r="A118" s="1203" t="s">
        <v>56</v>
      </c>
      <c r="B118" s="518"/>
      <c r="C118" s="552">
        <v>1</v>
      </c>
      <c r="D118" s="143" t="s">
        <v>127</v>
      </c>
      <c r="E118" s="2010">
        <f>SUM(E119:E376)</f>
        <v>4186500</v>
      </c>
      <c r="F118" s="2010">
        <f t="shared" ref="F118:J118" si="16">SUM(F119:F376)</f>
        <v>48390300</v>
      </c>
      <c r="G118" s="2010">
        <f t="shared" si="16"/>
        <v>0</v>
      </c>
      <c r="H118" s="2010">
        <f t="shared" si="16"/>
        <v>0</v>
      </c>
      <c r="I118" s="2010">
        <f t="shared" si="16"/>
        <v>0</v>
      </c>
      <c r="J118" s="2010">
        <f t="shared" si="16"/>
        <v>52576800</v>
      </c>
      <c r="K118" s="485"/>
      <c r="L118" s="485"/>
      <c r="M118" s="485"/>
      <c r="N118" s="485"/>
      <c r="O118" s="319"/>
      <c r="P118" s="319"/>
      <c r="Q118" s="744"/>
      <c r="R118" s="319"/>
      <c r="S118" s="486"/>
      <c r="T118" s="225"/>
      <c r="U118" s="225"/>
      <c r="V118" s="225"/>
      <c r="W118" s="485"/>
    </row>
    <row r="119" spans="1:23" s="747" customFormat="1" ht="39.950000000000003" customHeight="1">
      <c r="A119" s="235"/>
      <c r="B119" s="517"/>
      <c r="C119" s="553">
        <v>1</v>
      </c>
      <c r="D119" s="108" t="s">
        <v>149</v>
      </c>
      <c r="E119" s="210" t="s">
        <v>150</v>
      </c>
      <c r="F119" s="109">
        <v>138000</v>
      </c>
      <c r="G119" s="210" t="s">
        <v>150</v>
      </c>
      <c r="H119" s="210" t="s">
        <v>150</v>
      </c>
      <c r="I119" s="210" t="s">
        <v>150</v>
      </c>
      <c r="J119" s="1131">
        <v>138000</v>
      </c>
      <c r="K119" s="210" t="s">
        <v>150</v>
      </c>
      <c r="L119" s="210" t="s">
        <v>150</v>
      </c>
      <c r="M119" s="210" t="s">
        <v>150</v>
      </c>
      <c r="N119" s="210" t="s">
        <v>150</v>
      </c>
      <c r="O119" s="210" t="s">
        <v>150</v>
      </c>
      <c r="P119" s="210" t="s">
        <v>150</v>
      </c>
      <c r="Q119" s="246">
        <v>22129</v>
      </c>
      <c r="R119" s="146" t="s">
        <v>151</v>
      </c>
      <c r="S119" s="210" t="s">
        <v>152</v>
      </c>
      <c r="T119" s="210">
        <v>1</v>
      </c>
      <c r="U119" s="210">
        <v>1.2</v>
      </c>
      <c r="V119" s="210" t="s">
        <v>56</v>
      </c>
      <c r="W119" s="262" t="s">
        <v>153</v>
      </c>
    </row>
    <row r="120" spans="1:23" s="747" customFormat="1" ht="39.950000000000003" customHeight="1">
      <c r="A120" s="235"/>
      <c r="B120" s="517"/>
      <c r="C120" s="525">
        <v>2</v>
      </c>
      <c r="D120" s="113" t="s">
        <v>154</v>
      </c>
      <c r="E120" s="111">
        <v>49000</v>
      </c>
      <c r="F120" s="210" t="s">
        <v>150</v>
      </c>
      <c r="G120" s="210" t="s">
        <v>150</v>
      </c>
      <c r="H120" s="210" t="s">
        <v>150</v>
      </c>
      <c r="I120" s="210" t="s">
        <v>150</v>
      </c>
      <c r="J120" s="1131">
        <v>49000</v>
      </c>
      <c r="K120" s="210" t="s">
        <v>150</v>
      </c>
      <c r="L120" s="210" t="s">
        <v>150</v>
      </c>
      <c r="M120" s="210" t="s">
        <v>150</v>
      </c>
      <c r="N120" s="210" t="s">
        <v>150</v>
      </c>
      <c r="O120" s="210" t="s">
        <v>150</v>
      </c>
      <c r="P120" s="210" t="s">
        <v>150</v>
      </c>
      <c r="Q120" s="246">
        <v>22129</v>
      </c>
      <c r="R120" s="146" t="s">
        <v>155</v>
      </c>
      <c r="S120" s="210" t="s">
        <v>156</v>
      </c>
      <c r="T120" s="210">
        <v>1</v>
      </c>
      <c r="U120" s="210">
        <v>1.2</v>
      </c>
      <c r="V120" s="210" t="s">
        <v>56</v>
      </c>
      <c r="W120" s="262" t="s">
        <v>153</v>
      </c>
    </row>
    <row r="121" spans="1:23" s="747" customFormat="1" ht="39.950000000000003" customHeight="1">
      <c r="A121" s="235"/>
      <c r="B121" s="517"/>
      <c r="C121" s="525">
        <v>3</v>
      </c>
      <c r="D121" s="110" t="s">
        <v>157</v>
      </c>
      <c r="E121" s="109">
        <v>35000</v>
      </c>
      <c r="F121" s="210" t="s">
        <v>150</v>
      </c>
      <c r="G121" s="210" t="s">
        <v>150</v>
      </c>
      <c r="H121" s="210" t="s">
        <v>150</v>
      </c>
      <c r="I121" s="210" t="s">
        <v>150</v>
      </c>
      <c r="J121" s="1131">
        <v>35000</v>
      </c>
      <c r="K121" s="210" t="s">
        <v>150</v>
      </c>
      <c r="L121" s="210" t="s">
        <v>150</v>
      </c>
      <c r="M121" s="210" t="s">
        <v>150</v>
      </c>
      <c r="N121" s="210" t="s">
        <v>150</v>
      </c>
      <c r="O121" s="210" t="s">
        <v>150</v>
      </c>
      <c r="P121" s="210" t="s">
        <v>150</v>
      </c>
      <c r="Q121" s="246">
        <v>22129</v>
      </c>
      <c r="R121" s="146" t="s">
        <v>158</v>
      </c>
      <c r="S121" s="210" t="s">
        <v>159</v>
      </c>
      <c r="T121" s="210">
        <v>1</v>
      </c>
      <c r="U121" s="210">
        <v>1.2</v>
      </c>
      <c r="V121" s="210" t="s">
        <v>56</v>
      </c>
      <c r="W121" s="262" t="s">
        <v>153</v>
      </c>
    </row>
    <row r="122" spans="1:23" s="747" customFormat="1" ht="39.950000000000003" customHeight="1">
      <c r="A122" s="235"/>
      <c r="B122" s="517"/>
      <c r="C122" s="525">
        <v>4</v>
      </c>
      <c r="D122" s="110" t="s">
        <v>160</v>
      </c>
      <c r="E122" s="112">
        <v>50000</v>
      </c>
      <c r="F122" s="210" t="s">
        <v>150</v>
      </c>
      <c r="G122" s="210" t="s">
        <v>150</v>
      </c>
      <c r="H122" s="210" t="s">
        <v>150</v>
      </c>
      <c r="I122" s="210" t="s">
        <v>150</v>
      </c>
      <c r="J122" s="1131">
        <v>50000</v>
      </c>
      <c r="K122" s="210" t="s">
        <v>150</v>
      </c>
      <c r="L122" s="210" t="s">
        <v>150</v>
      </c>
      <c r="M122" s="210" t="s">
        <v>150</v>
      </c>
      <c r="N122" s="210" t="s">
        <v>150</v>
      </c>
      <c r="O122" s="210" t="s">
        <v>150</v>
      </c>
      <c r="P122" s="210" t="s">
        <v>150</v>
      </c>
      <c r="Q122" s="246">
        <v>22129</v>
      </c>
      <c r="R122" s="146" t="s">
        <v>161</v>
      </c>
      <c r="S122" s="210" t="s">
        <v>162</v>
      </c>
      <c r="T122" s="210">
        <v>1</v>
      </c>
      <c r="U122" s="210">
        <v>1.2</v>
      </c>
      <c r="V122" s="210" t="s">
        <v>56</v>
      </c>
      <c r="W122" s="262" t="s">
        <v>153</v>
      </c>
    </row>
    <row r="123" spans="1:23" s="747" customFormat="1" ht="39.950000000000003" customHeight="1">
      <c r="A123" s="235"/>
      <c r="B123" s="517"/>
      <c r="C123" s="525">
        <v>5</v>
      </c>
      <c r="D123" s="110" t="s">
        <v>163</v>
      </c>
      <c r="E123" s="112">
        <v>42000</v>
      </c>
      <c r="F123" s="210" t="s">
        <v>150</v>
      </c>
      <c r="G123" s="210" t="s">
        <v>150</v>
      </c>
      <c r="H123" s="210" t="s">
        <v>150</v>
      </c>
      <c r="I123" s="210" t="s">
        <v>150</v>
      </c>
      <c r="J123" s="1131">
        <v>42000</v>
      </c>
      <c r="K123" s="210" t="s">
        <v>150</v>
      </c>
      <c r="L123" s="210" t="s">
        <v>150</v>
      </c>
      <c r="M123" s="210" t="s">
        <v>150</v>
      </c>
      <c r="N123" s="210" t="s">
        <v>150</v>
      </c>
      <c r="O123" s="210" t="s">
        <v>150</v>
      </c>
      <c r="P123" s="210" t="s">
        <v>150</v>
      </c>
      <c r="Q123" s="246">
        <v>22129</v>
      </c>
      <c r="R123" s="146" t="s">
        <v>164</v>
      </c>
      <c r="S123" s="210" t="s">
        <v>165</v>
      </c>
      <c r="T123" s="210">
        <v>1</v>
      </c>
      <c r="U123" s="210">
        <v>1.2</v>
      </c>
      <c r="V123" s="210" t="s">
        <v>56</v>
      </c>
      <c r="W123" s="262" t="s">
        <v>153</v>
      </c>
    </row>
    <row r="124" spans="1:23" s="747" customFormat="1" ht="69.75">
      <c r="A124" s="235"/>
      <c r="B124" s="517"/>
      <c r="C124" s="525">
        <v>6</v>
      </c>
      <c r="D124" s="110" t="s">
        <v>3021</v>
      </c>
      <c r="E124" s="112">
        <v>49000</v>
      </c>
      <c r="F124" s="210" t="s">
        <v>150</v>
      </c>
      <c r="G124" s="210" t="s">
        <v>150</v>
      </c>
      <c r="H124" s="210" t="s">
        <v>150</v>
      </c>
      <c r="I124" s="210" t="s">
        <v>150</v>
      </c>
      <c r="J124" s="1131">
        <v>49000</v>
      </c>
      <c r="K124" s="210" t="s">
        <v>150</v>
      </c>
      <c r="L124" s="210" t="s">
        <v>150</v>
      </c>
      <c r="M124" s="210" t="s">
        <v>150</v>
      </c>
      <c r="N124" s="210" t="s">
        <v>150</v>
      </c>
      <c r="O124" s="210" t="s">
        <v>150</v>
      </c>
      <c r="P124" s="210" t="s">
        <v>150</v>
      </c>
      <c r="Q124" s="246">
        <v>22129</v>
      </c>
      <c r="R124" s="146" t="s">
        <v>166</v>
      </c>
      <c r="S124" s="210" t="s">
        <v>167</v>
      </c>
      <c r="T124" s="210">
        <v>1</v>
      </c>
      <c r="U124" s="210">
        <v>1.2</v>
      </c>
      <c r="V124" s="210" t="s">
        <v>56</v>
      </c>
      <c r="W124" s="262" t="s">
        <v>153</v>
      </c>
    </row>
    <row r="125" spans="1:23" s="747" customFormat="1" ht="30" customHeight="1">
      <c r="A125" s="235"/>
      <c r="B125" s="517"/>
      <c r="C125" s="525">
        <v>7</v>
      </c>
      <c r="D125" s="110" t="s">
        <v>168</v>
      </c>
      <c r="E125" s="112">
        <v>50000</v>
      </c>
      <c r="F125" s="210" t="s">
        <v>150</v>
      </c>
      <c r="G125" s="210" t="s">
        <v>150</v>
      </c>
      <c r="H125" s="210" t="s">
        <v>150</v>
      </c>
      <c r="I125" s="210" t="s">
        <v>150</v>
      </c>
      <c r="J125" s="1131">
        <v>50000</v>
      </c>
      <c r="K125" s="210" t="s">
        <v>150</v>
      </c>
      <c r="L125" s="210" t="s">
        <v>150</v>
      </c>
      <c r="M125" s="210" t="s">
        <v>150</v>
      </c>
      <c r="N125" s="210" t="s">
        <v>150</v>
      </c>
      <c r="O125" s="210" t="s">
        <v>150</v>
      </c>
      <c r="P125" s="210" t="s">
        <v>150</v>
      </c>
      <c r="Q125" s="246">
        <v>22129</v>
      </c>
      <c r="R125" s="146" t="s">
        <v>169</v>
      </c>
      <c r="S125" s="210" t="s">
        <v>170</v>
      </c>
      <c r="T125" s="210">
        <v>1</v>
      </c>
      <c r="U125" s="210">
        <v>1.2</v>
      </c>
      <c r="V125" s="210" t="s">
        <v>56</v>
      </c>
      <c r="W125" s="262" t="s">
        <v>153</v>
      </c>
    </row>
    <row r="126" spans="1:23" s="747" customFormat="1" ht="69.75">
      <c r="A126" s="235"/>
      <c r="B126" s="517"/>
      <c r="C126" s="525">
        <v>8</v>
      </c>
      <c r="D126" s="110" t="s">
        <v>3089</v>
      </c>
      <c r="E126" s="111">
        <v>12000</v>
      </c>
      <c r="F126" s="210" t="s">
        <v>150</v>
      </c>
      <c r="G126" s="210" t="s">
        <v>150</v>
      </c>
      <c r="H126" s="210" t="s">
        <v>150</v>
      </c>
      <c r="I126" s="210" t="s">
        <v>150</v>
      </c>
      <c r="J126" s="1131">
        <v>12000</v>
      </c>
      <c r="K126" s="210" t="s">
        <v>150</v>
      </c>
      <c r="L126" s="210" t="s">
        <v>150</v>
      </c>
      <c r="M126" s="210" t="s">
        <v>150</v>
      </c>
      <c r="N126" s="210" t="s">
        <v>150</v>
      </c>
      <c r="O126" s="210" t="s">
        <v>150</v>
      </c>
      <c r="P126" s="210" t="s">
        <v>150</v>
      </c>
      <c r="Q126" s="246">
        <v>22129</v>
      </c>
      <c r="R126" s="262" t="s">
        <v>187</v>
      </c>
      <c r="S126" s="210" t="s">
        <v>188</v>
      </c>
      <c r="T126" s="210">
        <v>1</v>
      </c>
      <c r="U126" s="210">
        <v>1.2</v>
      </c>
      <c r="V126" s="210" t="s">
        <v>56</v>
      </c>
      <c r="W126" s="262" t="s">
        <v>153</v>
      </c>
    </row>
    <row r="127" spans="1:23" s="747" customFormat="1" ht="50.1" customHeight="1">
      <c r="A127" s="235"/>
      <c r="B127" s="517"/>
      <c r="C127" s="525">
        <v>9</v>
      </c>
      <c r="D127" s="110" t="s">
        <v>189</v>
      </c>
      <c r="E127" s="111">
        <v>50000</v>
      </c>
      <c r="F127" s="210" t="s">
        <v>150</v>
      </c>
      <c r="G127" s="210" t="s">
        <v>150</v>
      </c>
      <c r="H127" s="210" t="s">
        <v>150</v>
      </c>
      <c r="I127" s="210" t="s">
        <v>150</v>
      </c>
      <c r="J127" s="1131">
        <v>50000</v>
      </c>
      <c r="K127" s="210" t="s">
        <v>150</v>
      </c>
      <c r="L127" s="210" t="s">
        <v>150</v>
      </c>
      <c r="M127" s="210" t="s">
        <v>150</v>
      </c>
      <c r="N127" s="210" t="s">
        <v>150</v>
      </c>
      <c r="O127" s="210" t="s">
        <v>150</v>
      </c>
      <c r="P127" s="210" t="s">
        <v>150</v>
      </c>
      <c r="Q127" s="246">
        <v>22129</v>
      </c>
      <c r="R127" s="262" t="s">
        <v>190</v>
      </c>
      <c r="S127" s="210" t="s">
        <v>191</v>
      </c>
      <c r="T127" s="210">
        <v>1</v>
      </c>
      <c r="U127" s="210">
        <v>1.2</v>
      </c>
      <c r="V127" s="210" t="s">
        <v>56</v>
      </c>
      <c r="W127" s="262" t="s">
        <v>153</v>
      </c>
    </row>
    <row r="128" spans="1:23" s="747" customFormat="1" ht="54.95" customHeight="1">
      <c r="A128" s="235"/>
      <c r="B128" s="517"/>
      <c r="C128" s="525">
        <v>10</v>
      </c>
      <c r="D128" s="110" t="s">
        <v>192</v>
      </c>
      <c r="E128" s="111">
        <v>50000</v>
      </c>
      <c r="F128" s="210" t="s">
        <v>150</v>
      </c>
      <c r="G128" s="210" t="s">
        <v>150</v>
      </c>
      <c r="H128" s="210" t="s">
        <v>150</v>
      </c>
      <c r="I128" s="210" t="s">
        <v>150</v>
      </c>
      <c r="J128" s="1131">
        <v>50000</v>
      </c>
      <c r="K128" s="210" t="s">
        <v>150</v>
      </c>
      <c r="L128" s="210" t="s">
        <v>150</v>
      </c>
      <c r="M128" s="210" t="s">
        <v>150</v>
      </c>
      <c r="N128" s="210" t="s">
        <v>150</v>
      </c>
      <c r="O128" s="210" t="s">
        <v>150</v>
      </c>
      <c r="P128" s="210" t="s">
        <v>150</v>
      </c>
      <c r="Q128" s="246">
        <v>22129</v>
      </c>
      <c r="R128" s="146" t="s">
        <v>193</v>
      </c>
      <c r="S128" s="210" t="s">
        <v>194</v>
      </c>
      <c r="T128" s="210">
        <v>1</v>
      </c>
      <c r="U128" s="210">
        <v>1.2</v>
      </c>
      <c r="V128" s="210" t="s">
        <v>56</v>
      </c>
      <c r="W128" s="262" t="s">
        <v>153</v>
      </c>
    </row>
    <row r="129" spans="1:23" s="747" customFormat="1" ht="54.95" customHeight="1">
      <c r="A129" s="235"/>
      <c r="B129" s="517"/>
      <c r="C129" s="525">
        <v>11</v>
      </c>
      <c r="D129" s="110" t="s">
        <v>3088</v>
      </c>
      <c r="E129" s="112">
        <v>49000</v>
      </c>
      <c r="F129" s="210" t="s">
        <v>150</v>
      </c>
      <c r="G129" s="210" t="s">
        <v>150</v>
      </c>
      <c r="H129" s="210" t="s">
        <v>150</v>
      </c>
      <c r="I129" s="210" t="s">
        <v>150</v>
      </c>
      <c r="J129" s="1131">
        <v>49000</v>
      </c>
      <c r="K129" s="210" t="s">
        <v>150</v>
      </c>
      <c r="L129" s="210" t="s">
        <v>150</v>
      </c>
      <c r="M129" s="210" t="s">
        <v>150</v>
      </c>
      <c r="N129" s="210" t="s">
        <v>150</v>
      </c>
      <c r="O129" s="210" t="s">
        <v>150</v>
      </c>
      <c r="P129" s="210" t="s">
        <v>150</v>
      </c>
      <c r="Q129" s="246">
        <v>22129</v>
      </c>
      <c r="R129" s="262" t="s">
        <v>166</v>
      </c>
      <c r="S129" s="210" t="s">
        <v>167</v>
      </c>
      <c r="T129" s="210">
        <v>1</v>
      </c>
      <c r="U129" s="210">
        <v>1.2</v>
      </c>
      <c r="V129" s="210" t="s">
        <v>56</v>
      </c>
      <c r="W129" s="262" t="s">
        <v>153</v>
      </c>
    </row>
    <row r="130" spans="1:23" s="747" customFormat="1" ht="54.95" customHeight="1">
      <c r="A130" s="235"/>
      <c r="B130" s="517"/>
      <c r="C130" s="525">
        <v>12</v>
      </c>
      <c r="D130" s="110" t="s">
        <v>3090</v>
      </c>
      <c r="E130" s="112">
        <v>50000</v>
      </c>
      <c r="F130" s="210" t="s">
        <v>150</v>
      </c>
      <c r="G130" s="210" t="s">
        <v>150</v>
      </c>
      <c r="H130" s="210" t="s">
        <v>150</v>
      </c>
      <c r="I130" s="210" t="s">
        <v>150</v>
      </c>
      <c r="J130" s="1131">
        <v>50000</v>
      </c>
      <c r="K130" s="210" t="s">
        <v>150</v>
      </c>
      <c r="L130" s="210" t="s">
        <v>150</v>
      </c>
      <c r="M130" s="210" t="s">
        <v>150</v>
      </c>
      <c r="N130" s="210" t="s">
        <v>150</v>
      </c>
      <c r="O130" s="210" t="s">
        <v>150</v>
      </c>
      <c r="P130" s="210" t="s">
        <v>150</v>
      </c>
      <c r="Q130" s="246">
        <v>22129</v>
      </c>
      <c r="R130" s="262" t="s">
        <v>195</v>
      </c>
      <c r="S130" s="210" t="s">
        <v>196</v>
      </c>
      <c r="T130" s="210">
        <v>1</v>
      </c>
      <c r="U130" s="210">
        <v>1.2</v>
      </c>
      <c r="V130" s="210" t="s">
        <v>56</v>
      </c>
      <c r="W130" s="262" t="s">
        <v>153</v>
      </c>
    </row>
    <row r="131" spans="1:23" s="747" customFormat="1" ht="54.95" customHeight="1">
      <c r="A131" s="235"/>
      <c r="B131" s="517"/>
      <c r="C131" s="525">
        <v>13</v>
      </c>
      <c r="D131" s="110" t="s">
        <v>197</v>
      </c>
      <c r="E131" s="112">
        <v>49000</v>
      </c>
      <c r="F131" s="210" t="s">
        <v>150</v>
      </c>
      <c r="G131" s="210" t="s">
        <v>150</v>
      </c>
      <c r="H131" s="210" t="s">
        <v>150</v>
      </c>
      <c r="I131" s="210" t="s">
        <v>150</v>
      </c>
      <c r="J131" s="1131">
        <v>49000</v>
      </c>
      <c r="K131" s="210" t="s">
        <v>150</v>
      </c>
      <c r="L131" s="210" t="s">
        <v>150</v>
      </c>
      <c r="M131" s="210" t="s">
        <v>150</v>
      </c>
      <c r="N131" s="210" t="s">
        <v>150</v>
      </c>
      <c r="O131" s="210" t="s">
        <v>150</v>
      </c>
      <c r="P131" s="210" t="s">
        <v>150</v>
      </c>
      <c r="Q131" s="246">
        <v>22129</v>
      </c>
      <c r="R131" s="262" t="s">
        <v>198</v>
      </c>
      <c r="S131" s="210" t="s">
        <v>199</v>
      </c>
      <c r="T131" s="210">
        <v>1</v>
      </c>
      <c r="U131" s="210">
        <v>1.2</v>
      </c>
      <c r="V131" s="210" t="s">
        <v>56</v>
      </c>
      <c r="W131" s="262" t="s">
        <v>153</v>
      </c>
    </row>
    <row r="132" spans="1:23" s="747" customFormat="1" ht="54.95" customHeight="1">
      <c r="A132" s="235"/>
      <c r="B132" s="517"/>
      <c r="C132" s="525">
        <v>14</v>
      </c>
      <c r="D132" s="110" t="s">
        <v>3091</v>
      </c>
      <c r="E132" s="112">
        <v>50000</v>
      </c>
      <c r="F132" s="210" t="s">
        <v>150</v>
      </c>
      <c r="G132" s="210" t="s">
        <v>150</v>
      </c>
      <c r="H132" s="210" t="s">
        <v>150</v>
      </c>
      <c r="I132" s="210" t="s">
        <v>150</v>
      </c>
      <c r="J132" s="1131">
        <v>50000</v>
      </c>
      <c r="K132" s="210" t="s">
        <v>150</v>
      </c>
      <c r="L132" s="210" t="s">
        <v>150</v>
      </c>
      <c r="M132" s="210" t="s">
        <v>150</v>
      </c>
      <c r="N132" s="210" t="s">
        <v>150</v>
      </c>
      <c r="O132" s="210" t="s">
        <v>150</v>
      </c>
      <c r="P132" s="210" t="s">
        <v>150</v>
      </c>
      <c r="Q132" s="246">
        <v>22129</v>
      </c>
      <c r="R132" s="146" t="s">
        <v>185</v>
      </c>
      <c r="S132" s="210" t="s">
        <v>186</v>
      </c>
      <c r="T132" s="210">
        <v>1</v>
      </c>
      <c r="U132" s="210">
        <v>1.2</v>
      </c>
      <c r="V132" s="210" t="s">
        <v>56</v>
      </c>
      <c r="W132" s="262" t="s">
        <v>153</v>
      </c>
    </row>
    <row r="133" spans="1:23" s="747" customFormat="1" ht="54.95" customHeight="1">
      <c r="A133" s="235"/>
      <c r="B133" s="517"/>
      <c r="C133" s="525">
        <v>15</v>
      </c>
      <c r="D133" s="110" t="s">
        <v>200</v>
      </c>
      <c r="E133" s="112">
        <v>50000</v>
      </c>
      <c r="F133" s="210" t="s">
        <v>150</v>
      </c>
      <c r="G133" s="210" t="s">
        <v>150</v>
      </c>
      <c r="H133" s="210" t="s">
        <v>150</v>
      </c>
      <c r="I133" s="210" t="s">
        <v>150</v>
      </c>
      <c r="J133" s="1131">
        <v>50000</v>
      </c>
      <c r="K133" s="210" t="s">
        <v>150</v>
      </c>
      <c r="L133" s="210" t="s">
        <v>150</v>
      </c>
      <c r="M133" s="210" t="s">
        <v>150</v>
      </c>
      <c r="N133" s="210" t="s">
        <v>150</v>
      </c>
      <c r="O133" s="210" t="s">
        <v>150</v>
      </c>
      <c r="P133" s="210" t="s">
        <v>150</v>
      </c>
      <c r="Q133" s="246">
        <v>22129</v>
      </c>
      <c r="R133" s="262" t="s">
        <v>190</v>
      </c>
      <c r="S133" s="210" t="s">
        <v>191</v>
      </c>
      <c r="T133" s="210">
        <v>1</v>
      </c>
      <c r="U133" s="210">
        <v>1.2</v>
      </c>
      <c r="V133" s="210" t="s">
        <v>56</v>
      </c>
      <c r="W133" s="262" t="s">
        <v>153</v>
      </c>
    </row>
    <row r="134" spans="1:23" s="747" customFormat="1" ht="54.95" customHeight="1">
      <c r="A134" s="235"/>
      <c r="B134" s="517"/>
      <c r="C134" s="525">
        <v>16</v>
      </c>
      <c r="D134" s="110" t="s">
        <v>201</v>
      </c>
      <c r="E134" s="112">
        <v>25000</v>
      </c>
      <c r="F134" s="210" t="s">
        <v>150</v>
      </c>
      <c r="G134" s="210" t="s">
        <v>150</v>
      </c>
      <c r="H134" s="210" t="s">
        <v>150</v>
      </c>
      <c r="I134" s="210" t="s">
        <v>150</v>
      </c>
      <c r="J134" s="1131">
        <v>25000</v>
      </c>
      <c r="K134" s="210" t="s">
        <v>150</v>
      </c>
      <c r="L134" s="210" t="s">
        <v>150</v>
      </c>
      <c r="M134" s="210" t="s">
        <v>150</v>
      </c>
      <c r="N134" s="210" t="s">
        <v>150</v>
      </c>
      <c r="O134" s="210" t="s">
        <v>150</v>
      </c>
      <c r="P134" s="210" t="s">
        <v>150</v>
      </c>
      <c r="Q134" s="246">
        <v>22129</v>
      </c>
      <c r="R134" s="146" t="s">
        <v>202</v>
      </c>
      <c r="S134" s="210" t="s">
        <v>203</v>
      </c>
      <c r="T134" s="210">
        <v>1</v>
      </c>
      <c r="U134" s="210">
        <v>1.2</v>
      </c>
      <c r="V134" s="210" t="s">
        <v>56</v>
      </c>
      <c r="W134" s="262" t="s">
        <v>153</v>
      </c>
    </row>
    <row r="135" spans="1:23" s="747" customFormat="1" ht="50.1" customHeight="1">
      <c r="A135" s="235"/>
      <c r="B135" s="517"/>
      <c r="C135" s="525">
        <v>17</v>
      </c>
      <c r="D135" s="110" t="s">
        <v>204</v>
      </c>
      <c r="E135" s="112">
        <v>45000</v>
      </c>
      <c r="F135" s="210" t="s">
        <v>150</v>
      </c>
      <c r="G135" s="210" t="s">
        <v>150</v>
      </c>
      <c r="H135" s="210" t="s">
        <v>150</v>
      </c>
      <c r="I135" s="210" t="s">
        <v>150</v>
      </c>
      <c r="J135" s="1131">
        <v>45000</v>
      </c>
      <c r="K135" s="210" t="s">
        <v>150</v>
      </c>
      <c r="L135" s="210" t="s">
        <v>150</v>
      </c>
      <c r="M135" s="210" t="s">
        <v>150</v>
      </c>
      <c r="N135" s="210" t="s">
        <v>150</v>
      </c>
      <c r="O135" s="210" t="s">
        <v>150</v>
      </c>
      <c r="P135" s="210" t="s">
        <v>150</v>
      </c>
      <c r="Q135" s="246">
        <v>22129</v>
      </c>
      <c r="R135" s="146" t="s">
        <v>205</v>
      </c>
      <c r="S135" s="210" t="s">
        <v>206</v>
      </c>
      <c r="T135" s="210">
        <v>1</v>
      </c>
      <c r="U135" s="210">
        <v>1.2</v>
      </c>
      <c r="V135" s="210" t="s">
        <v>56</v>
      </c>
      <c r="W135" s="262" t="s">
        <v>153</v>
      </c>
    </row>
    <row r="136" spans="1:23" s="747" customFormat="1" ht="50.1" customHeight="1">
      <c r="A136" s="235"/>
      <c r="B136" s="517"/>
      <c r="C136" s="525">
        <v>18</v>
      </c>
      <c r="D136" s="110" t="s">
        <v>207</v>
      </c>
      <c r="E136" s="112">
        <v>50000</v>
      </c>
      <c r="F136" s="210" t="s">
        <v>150</v>
      </c>
      <c r="G136" s="210" t="s">
        <v>150</v>
      </c>
      <c r="H136" s="210" t="s">
        <v>150</v>
      </c>
      <c r="I136" s="210" t="s">
        <v>150</v>
      </c>
      <c r="J136" s="1131">
        <v>50000</v>
      </c>
      <c r="K136" s="210" t="s">
        <v>150</v>
      </c>
      <c r="L136" s="210" t="s">
        <v>150</v>
      </c>
      <c r="M136" s="210" t="s">
        <v>150</v>
      </c>
      <c r="N136" s="210" t="s">
        <v>150</v>
      </c>
      <c r="O136" s="210" t="s">
        <v>150</v>
      </c>
      <c r="P136" s="210" t="s">
        <v>150</v>
      </c>
      <c r="Q136" s="246">
        <v>22129</v>
      </c>
      <c r="R136" s="262" t="s">
        <v>208</v>
      </c>
      <c r="S136" s="210">
        <v>817382344</v>
      </c>
      <c r="T136" s="210">
        <v>1</v>
      </c>
      <c r="U136" s="210">
        <v>1.2</v>
      </c>
      <c r="V136" s="210" t="s">
        <v>56</v>
      </c>
      <c r="W136" s="262" t="s">
        <v>153</v>
      </c>
    </row>
    <row r="137" spans="1:23" s="747" customFormat="1" ht="50.1" customHeight="1">
      <c r="A137" s="235"/>
      <c r="B137" s="517"/>
      <c r="C137" s="525">
        <v>19</v>
      </c>
      <c r="D137" s="110" t="s">
        <v>209</v>
      </c>
      <c r="E137" s="112">
        <v>48000</v>
      </c>
      <c r="F137" s="210" t="s">
        <v>150</v>
      </c>
      <c r="G137" s="210" t="s">
        <v>150</v>
      </c>
      <c r="H137" s="210" t="s">
        <v>150</v>
      </c>
      <c r="I137" s="210" t="s">
        <v>150</v>
      </c>
      <c r="J137" s="1131">
        <v>48000</v>
      </c>
      <c r="K137" s="210" t="s">
        <v>150</v>
      </c>
      <c r="L137" s="210" t="s">
        <v>150</v>
      </c>
      <c r="M137" s="210" t="s">
        <v>150</v>
      </c>
      <c r="N137" s="210" t="s">
        <v>150</v>
      </c>
      <c r="O137" s="210" t="s">
        <v>150</v>
      </c>
      <c r="P137" s="210" t="s">
        <v>150</v>
      </c>
      <c r="Q137" s="246">
        <v>22129</v>
      </c>
      <c r="R137" s="262" t="s">
        <v>210</v>
      </c>
      <c r="S137" s="210" t="s">
        <v>211</v>
      </c>
      <c r="T137" s="210">
        <v>1</v>
      </c>
      <c r="U137" s="210">
        <v>1.2</v>
      </c>
      <c r="V137" s="210" t="s">
        <v>56</v>
      </c>
      <c r="W137" s="262" t="s">
        <v>153</v>
      </c>
    </row>
    <row r="138" spans="1:23" s="747" customFormat="1" ht="50.1" customHeight="1">
      <c r="A138" s="235"/>
      <c r="B138" s="517"/>
      <c r="C138" s="525">
        <v>20</v>
      </c>
      <c r="D138" s="110" t="s">
        <v>212</v>
      </c>
      <c r="E138" s="112">
        <v>47000</v>
      </c>
      <c r="F138" s="210" t="s">
        <v>150</v>
      </c>
      <c r="G138" s="210" t="s">
        <v>150</v>
      </c>
      <c r="H138" s="210" t="s">
        <v>150</v>
      </c>
      <c r="I138" s="210" t="s">
        <v>150</v>
      </c>
      <c r="J138" s="1131">
        <v>47000</v>
      </c>
      <c r="K138" s="210" t="s">
        <v>150</v>
      </c>
      <c r="L138" s="210" t="s">
        <v>150</v>
      </c>
      <c r="M138" s="210" t="s">
        <v>150</v>
      </c>
      <c r="N138" s="210" t="s">
        <v>150</v>
      </c>
      <c r="O138" s="210" t="s">
        <v>150</v>
      </c>
      <c r="P138" s="210" t="s">
        <v>150</v>
      </c>
      <c r="Q138" s="246">
        <v>22129</v>
      </c>
      <c r="R138" s="262" t="s">
        <v>213</v>
      </c>
      <c r="S138" s="210" t="s">
        <v>214</v>
      </c>
      <c r="T138" s="210">
        <v>1</v>
      </c>
      <c r="U138" s="210">
        <v>1.2</v>
      </c>
      <c r="V138" s="210" t="s">
        <v>56</v>
      </c>
      <c r="W138" s="262" t="s">
        <v>153</v>
      </c>
    </row>
    <row r="139" spans="1:23" s="747" customFormat="1" ht="50.1" customHeight="1">
      <c r="A139" s="235"/>
      <c r="B139" s="517"/>
      <c r="C139" s="525">
        <v>21</v>
      </c>
      <c r="D139" s="110" t="s">
        <v>215</v>
      </c>
      <c r="E139" s="112">
        <v>43000</v>
      </c>
      <c r="F139" s="210" t="s">
        <v>150</v>
      </c>
      <c r="G139" s="210" t="s">
        <v>150</v>
      </c>
      <c r="H139" s="210" t="s">
        <v>150</v>
      </c>
      <c r="I139" s="210" t="s">
        <v>150</v>
      </c>
      <c r="J139" s="1131">
        <v>43000</v>
      </c>
      <c r="K139" s="210" t="s">
        <v>150</v>
      </c>
      <c r="L139" s="210" t="s">
        <v>150</v>
      </c>
      <c r="M139" s="210" t="s">
        <v>150</v>
      </c>
      <c r="N139" s="210" t="s">
        <v>150</v>
      </c>
      <c r="O139" s="210" t="s">
        <v>150</v>
      </c>
      <c r="P139" s="210" t="s">
        <v>150</v>
      </c>
      <c r="Q139" s="246">
        <v>22129</v>
      </c>
      <c r="R139" s="146" t="s">
        <v>216</v>
      </c>
      <c r="S139" s="210" t="s">
        <v>217</v>
      </c>
      <c r="T139" s="210">
        <v>1</v>
      </c>
      <c r="U139" s="210">
        <v>1.2</v>
      </c>
      <c r="V139" s="210" t="s">
        <v>56</v>
      </c>
      <c r="W139" s="262" t="s">
        <v>153</v>
      </c>
    </row>
    <row r="140" spans="1:23" s="747" customFormat="1" ht="50.1" customHeight="1">
      <c r="A140" s="235"/>
      <c r="B140" s="517"/>
      <c r="C140" s="525">
        <v>22</v>
      </c>
      <c r="D140" s="110" t="s">
        <v>218</v>
      </c>
      <c r="E140" s="112">
        <v>48000</v>
      </c>
      <c r="F140" s="210" t="s">
        <v>150</v>
      </c>
      <c r="G140" s="210" t="s">
        <v>150</v>
      </c>
      <c r="H140" s="210" t="s">
        <v>150</v>
      </c>
      <c r="I140" s="210" t="s">
        <v>150</v>
      </c>
      <c r="J140" s="1131">
        <v>48000</v>
      </c>
      <c r="K140" s="210" t="s">
        <v>150</v>
      </c>
      <c r="L140" s="210" t="s">
        <v>150</v>
      </c>
      <c r="M140" s="210" t="s">
        <v>150</v>
      </c>
      <c r="N140" s="210" t="s">
        <v>150</v>
      </c>
      <c r="O140" s="210" t="s">
        <v>150</v>
      </c>
      <c r="P140" s="210" t="s">
        <v>150</v>
      </c>
      <c r="Q140" s="246">
        <v>22129</v>
      </c>
      <c r="R140" s="146" t="s">
        <v>219</v>
      </c>
      <c r="S140" s="210" t="s">
        <v>220</v>
      </c>
      <c r="T140" s="210">
        <v>1</v>
      </c>
      <c r="U140" s="210">
        <v>1.2</v>
      </c>
      <c r="V140" s="210" t="s">
        <v>56</v>
      </c>
      <c r="W140" s="262" t="s">
        <v>153</v>
      </c>
    </row>
    <row r="141" spans="1:23" s="747" customFormat="1" ht="50.1" customHeight="1">
      <c r="A141" s="235"/>
      <c r="B141" s="517"/>
      <c r="C141" s="553">
        <v>23</v>
      </c>
      <c r="D141" s="108" t="s">
        <v>1370</v>
      </c>
      <c r="E141" s="290">
        <v>0</v>
      </c>
      <c r="F141" s="109">
        <v>111100</v>
      </c>
      <c r="G141" s="290">
        <v>0</v>
      </c>
      <c r="H141" s="290">
        <v>0</v>
      </c>
      <c r="I141" s="290">
        <v>0</v>
      </c>
      <c r="J141" s="111">
        <f t="shared" ref="J141:J168" si="17">SUM(E141:I141)</f>
        <v>111100</v>
      </c>
      <c r="K141" s="290">
        <v>0</v>
      </c>
      <c r="L141" s="290">
        <v>0</v>
      </c>
      <c r="M141" s="290">
        <v>0</v>
      </c>
      <c r="N141" s="290">
        <v>0</v>
      </c>
      <c r="O141" s="290">
        <v>0</v>
      </c>
      <c r="P141" s="290">
        <v>0</v>
      </c>
      <c r="Q141" s="191" t="s">
        <v>2939</v>
      </c>
      <c r="R141" s="146" t="s">
        <v>1371</v>
      </c>
      <c r="S141" s="191" t="s">
        <v>1372</v>
      </c>
      <c r="T141" s="210">
        <v>1</v>
      </c>
      <c r="U141" s="210">
        <v>1.2</v>
      </c>
      <c r="V141" s="210" t="s">
        <v>56</v>
      </c>
      <c r="W141" s="146" t="s">
        <v>1373</v>
      </c>
    </row>
    <row r="142" spans="1:23" s="747" customFormat="1" ht="50.1" customHeight="1">
      <c r="A142" s="235"/>
      <c r="B142" s="517"/>
      <c r="C142" s="553">
        <v>24</v>
      </c>
      <c r="D142" s="108" t="s">
        <v>3022</v>
      </c>
      <c r="E142" s="290">
        <v>0</v>
      </c>
      <c r="F142" s="109">
        <v>234000</v>
      </c>
      <c r="G142" s="290">
        <v>0</v>
      </c>
      <c r="H142" s="290">
        <v>0</v>
      </c>
      <c r="I142" s="290">
        <v>0</v>
      </c>
      <c r="J142" s="111">
        <f t="shared" si="17"/>
        <v>234000</v>
      </c>
      <c r="K142" s="290">
        <v>0</v>
      </c>
      <c r="L142" s="290">
        <v>0</v>
      </c>
      <c r="M142" s="290">
        <v>0</v>
      </c>
      <c r="N142" s="290">
        <v>0</v>
      </c>
      <c r="O142" s="290">
        <v>0</v>
      </c>
      <c r="P142" s="290">
        <v>0</v>
      </c>
      <c r="Q142" s="191" t="s">
        <v>2939</v>
      </c>
      <c r="R142" s="146" t="s">
        <v>1374</v>
      </c>
      <c r="S142" s="191" t="s">
        <v>1375</v>
      </c>
      <c r="T142" s="210">
        <v>1</v>
      </c>
      <c r="U142" s="210">
        <v>1.2</v>
      </c>
      <c r="V142" s="210" t="s">
        <v>56</v>
      </c>
      <c r="W142" s="146" t="s">
        <v>1373</v>
      </c>
    </row>
    <row r="143" spans="1:23" s="747" customFormat="1" ht="50.1" customHeight="1">
      <c r="A143" s="235"/>
      <c r="B143" s="517"/>
      <c r="C143" s="553">
        <v>25</v>
      </c>
      <c r="D143" s="108" t="s">
        <v>1376</v>
      </c>
      <c r="E143" s="290">
        <v>0</v>
      </c>
      <c r="F143" s="109">
        <v>480000</v>
      </c>
      <c r="G143" s="290">
        <v>0</v>
      </c>
      <c r="H143" s="290">
        <v>0</v>
      </c>
      <c r="I143" s="290">
        <v>0</v>
      </c>
      <c r="J143" s="111">
        <f t="shared" si="17"/>
        <v>480000</v>
      </c>
      <c r="K143" s="290">
        <v>0</v>
      </c>
      <c r="L143" s="290">
        <v>0</v>
      </c>
      <c r="M143" s="290">
        <v>0</v>
      </c>
      <c r="N143" s="290">
        <v>0</v>
      </c>
      <c r="O143" s="290">
        <v>0</v>
      </c>
      <c r="P143" s="290">
        <v>0</v>
      </c>
      <c r="Q143" s="191" t="s">
        <v>2939</v>
      </c>
      <c r="R143" s="146" t="s">
        <v>1377</v>
      </c>
      <c r="S143" s="191" t="s">
        <v>1378</v>
      </c>
      <c r="T143" s="210">
        <v>1</v>
      </c>
      <c r="U143" s="210">
        <v>1.2</v>
      </c>
      <c r="V143" s="210" t="s">
        <v>56</v>
      </c>
      <c r="W143" s="146" t="s">
        <v>1373</v>
      </c>
    </row>
    <row r="144" spans="1:23" s="747" customFormat="1" ht="50.1" customHeight="1">
      <c r="A144" s="235"/>
      <c r="B144" s="517"/>
      <c r="C144" s="553">
        <v>26</v>
      </c>
      <c r="D144" s="108" t="s">
        <v>1379</v>
      </c>
      <c r="E144" s="290">
        <v>0</v>
      </c>
      <c r="F144" s="109">
        <v>474000</v>
      </c>
      <c r="G144" s="290">
        <v>0</v>
      </c>
      <c r="H144" s="290">
        <v>0</v>
      </c>
      <c r="I144" s="290">
        <v>0</v>
      </c>
      <c r="J144" s="111">
        <f t="shared" si="17"/>
        <v>474000</v>
      </c>
      <c r="K144" s="290">
        <v>0</v>
      </c>
      <c r="L144" s="290">
        <v>0</v>
      </c>
      <c r="M144" s="290">
        <v>0</v>
      </c>
      <c r="N144" s="290">
        <v>0</v>
      </c>
      <c r="O144" s="290">
        <v>0</v>
      </c>
      <c r="P144" s="290">
        <v>0</v>
      </c>
      <c r="Q144" s="191" t="s">
        <v>2940</v>
      </c>
      <c r="R144" s="146" t="s">
        <v>1380</v>
      </c>
      <c r="S144" s="191" t="s">
        <v>1381</v>
      </c>
      <c r="T144" s="210">
        <v>1</v>
      </c>
      <c r="U144" s="210">
        <v>1.2</v>
      </c>
      <c r="V144" s="210" t="s">
        <v>56</v>
      </c>
      <c r="W144" s="146" t="s">
        <v>1373</v>
      </c>
    </row>
    <row r="145" spans="1:23" s="747" customFormat="1" ht="50.1" customHeight="1">
      <c r="A145" s="235"/>
      <c r="B145" s="517"/>
      <c r="C145" s="553">
        <v>27</v>
      </c>
      <c r="D145" s="108" t="s">
        <v>3092</v>
      </c>
      <c r="E145" s="290">
        <v>0</v>
      </c>
      <c r="F145" s="109">
        <v>490400</v>
      </c>
      <c r="G145" s="290">
        <v>0</v>
      </c>
      <c r="H145" s="290">
        <v>0</v>
      </c>
      <c r="I145" s="290">
        <v>0</v>
      </c>
      <c r="J145" s="111">
        <f t="shared" si="17"/>
        <v>490400</v>
      </c>
      <c r="K145" s="290">
        <v>0</v>
      </c>
      <c r="L145" s="290">
        <v>0</v>
      </c>
      <c r="M145" s="290">
        <v>0</v>
      </c>
      <c r="N145" s="290">
        <v>0</v>
      </c>
      <c r="O145" s="290">
        <v>0</v>
      </c>
      <c r="P145" s="290">
        <v>0</v>
      </c>
      <c r="Q145" s="191" t="s">
        <v>2940</v>
      </c>
      <c r="R145" s="146" t="s">
        <v>1382</v>
      </c>
      <c r="S145" s="191" t="s">
        <v>1383</v>
      </c>
      <c r="T145" s="210">
        <v>1</v>
      </c>
      <c r="U145" s="210">
        <v>1.2</v>
      </c>
      <c r="V145" s="210" t="s">
        <v>56</v>
      </c>
      <c r="W145" s="146" t="s">
        <v>1373</v>
      </c>
    </row>
    <row r="146" spans="1:23" s="747" customFormat="1" ht="46.5">
      <c r="A146" s="235"/>
      <c r="B146" s="517"/>
      <c r="C146" s="553">
        <v>28</v>
      </c>
      <c r="D146" s="108" t="s">
        <v>3019</v>
      </c>
      <c r="E146" s="290">
        <v>0</v>
      </c>
      <c r="F146" s="109">
        <v>427000</v>
      </c>
      <c r="G146" s="290">
        <v>0</v>
      </c>
      <c r="H146" s="290">
        <v>0</v>
      </c>
      <c r="I146" s="290">
        <v>0</v>
      </c>
      <c r="J146" s="111">
        <f t="shared" si="17"/>
        <v>427000</v>
      </c>
      <c r="K146" s="290">
        <v>0</v>
      </c>
      <c r="L146" s="290">
        <v>0</v>
      </c>
      <c r="M146" s="290">
        <v>0</v>
      </c>
      <c r="N146" s="290">
        <v>0</v>
      </c>
      <c r="O146" s="290">
        <v>0</v>
      </c>
      <c r="P146" s="290">
        <v>0</v>
      </c>
      <c r="Q146" s="191" t="s">
        <v>2940</v>
      </c>
      <c r="R146" s="146" t="s">
        <v>1374</v>
      </c>
      <c r="S146" s="191" t="s">
        <v>1375</v>
      </c>
      <c r="T146" s="210">
        <v>1</v>
      </c>
      <c r="U146" s="210">
        <v>1.2</v>
      </c>
      <c r="V146" s="210" t="s">
        <v>56</v>
      </c>
      <c r="W146" s="146" t="s">
        <v>1373</v>
      </c>
    </row>
    <row r="147" spans="1:23" s="747" customFormat="1" ht="46.5">
      <c r="A147" s="235"/>
      <c r="B147" s="517"/>
      <c r="C147" s="553">
        <v>29</v>
      </c>
      <c r="D147" s="108" t="s">
        <v>3020</v>
      </c>
      <c r="E147" s="290">
        <v>0</v>
      </c>
      <c r="F147" s="109">
        <v>204000</v>
      </c>
      <c r="G147" s="290">
        <v>0</v>
      </c>
      <c r="H147" s="290">
        <v>0</v>
      </c>
      <c r="I147" s="290">
        <v>0</v>
      </c>
      <c r="J147" s="111">
        <f t="shared" si="17"/>
        <v>204000</v>
      </c>
      <c r="K147" s="290">
        <v>0</v>
      </c>
      <c r="L147" s="290">
        <v>0</v>
      </c>
      <c r="M147" s="290">
        <v>0</v>
      </c>
      <c r="N147" s="290">
        <v>0</v>
      </c>
      <c r="O147" s="290">
        <v>0</v>
      </c>
      <c r="P147" s="290">
        <v>0</v>
      </c>
      <c r="Q147" s="191" t="s">
        <v>2940</v>
      </c>
      <c r="R147" s="146" t="s">
        <v>1384</v>
      </c>
      <c r="S147" s="191" t="s">
        <v>1385</v>
      </c>
      <c r="T147" s="210">
        <v>1</v>
      </c>
      <c r="U147" s="210">
        <v>1.2</v>
      </c>
      <c r="V147" s="210" t="s">
        <v>56</v>
      </c>
      <c r="W147" s="146" t="s">
        <v>1373</v>
      </c>
    </row>
    <row r="148" spans="1:23" s="747" customFormat="1" ht="46.5">
      <c r="A148" s="235"/>
      <c r="B148" s="517"/>
      <c r="C148" s="553">
        <v>30</v>
      </c>
      <c r="D148" s="108" t="s">
        <v>1386</v>
      </c>
      <c r="E148" s="290">
        <v>0</v>
      </c>
      <c r="F148" s="109">
        <v>484200</v>
      </c>
      <c r="G148" s="290">
        <v>0</v>
      </c>
      <c r="H148" s="290">
        <v>0</v>
      </c>
      <c r="I148" s="290">
        <v>0</v>
      </c>
      <c r="J148" s="111">
        <f t="shared" si="17"/>
        <v>484200</v>
      </c>
      <c r="K148" s="290">
        <v>0</v>
      </c>
      <c r="L148" s="290">
        <v>0</v>
      </c>
      <c r="M148" s="290">
        <v>0</v>
      </c>
      <c r="N148" s="290">
        <v>0</v>
      </c>
      <c r="O148" s="290">
        <v>0</v>
      </c>
      <c r="P148" s="290">
        <v>0</v>
      </c>
      <c r="Q148" s="191" t="s">
        <v>2940</v>
      </c>
      <c r="R148" s="146" t="s">
        <v>1387</v>
      </c>
      <c r="S148" s="191" t="s">
        <v>1388</v>
      </c>
      <c r="T148" s="210">
        <v>1</v>
      </c>
      <c r="U148" s="210">
        <v>1.2</v>
      </c>
      <c r="V148" s="210" t="s">
        <v>56</v>
      </c>
      <c r="W148" s="146" t="s">
        <v>1373</v>
      </c>
    </row>
    <row r="149" spans="1:23" s="747" customFormat="1" ht="46.5">
      <c r="A149" s="235"/>
      <c r="B149" s="517"/>
      <c r="C149" s="553">
        <v>31</v>
      </c>
      <c r="D149" s="108" t="s">
        <v>1389</v>
      </c>
      <c r="E149" s="290">
        <v>0</v>
      </c>
      <c r="F149" s="109">
        <v>498000</v>
      </c>
      <c r="G149" s="290">
        <v>0</v>
      </c>
      <c r="H149" s="290">
        <v>0</v>
      </c>
      <c r="I149" s="290">
        <v>0</v>
      </c>
      <c r="J149" s="111">
        <f t="shared" si="17"/>
        <v>498000</v>
      </c>
      <c r="K149" s="290">
        <v>0</v>
      </c>
      <c r="L149" s="290">
        <v>0</v>
      </c>
      <c r="M149" s="290">
        <v>0</v>
      </c>
      <c r="N149" s="290">
        <v>0</v>
      </c>
      <c r="O149" s="290">
        <v>0</v>
      </c>
      <c r="P149" s="290">
        <v>0</v>
      </c>
      <c r="Q149" s="191" t="s">
        <v>2940</v>
      </c>
      <c r="R149" s="146" t="s">
        <v>1384</v>
      </c>
      <c r="S149" s="191" t="s">
        <v>1385</v>
      </c>
      <c r="T149" s="210">
        <v>1</v>
      </c>
      <c r="U149" s="210">
        <v>1.2</v>
      </c>
      <c r="V149" s="210" t="s">
        <v>56</v>
      </c>
      <c r="W149" s="146" t="s">
        <v>1373</v>
      </c>
    </row>
    <row r="150" spans="1:23" s="747" customFormat="1" ht="46.5">
      <c r="A150" s="235"/>
      <c r="B150" s="517"/>
      <c r="C150" s="553">
        <v>32</v>
      </c>
      <c r="D150" s="108" t="s">
        <v>1390</v>
      </c>
      <c r="E150" s="290">
        <v>0</v>
      </c>
      <c r="F150" s="109">
        <v>531000</v>
      </c>
      <c r="G150" s="290">
        <v>0</v>
      </c>
      <c r="H150" s="290">
        <v>0</v>
      </c>
      <c r="I150" s="290">
        <v>0</v>
      </c>
      <c r="J150" s="111">
        <f t="shared" si="17"/>
        <v>531000</v>
      </c>
      <c r="K150" s="290">
        <v>0</v>
      </c>
      <c r="L150" s="290">
        <v>0</v>
      </c>
      <c r="M150" s="290">
        <v>0</v>
      </c>
      <c r="N150" s="290">
        <v>0</v>
      </c>
      <c r="O150" s="290">
        <v>0</v>
      </c>
      <c r="P150" s="290">
        <v>0</v>
      </c>
      <c r="Q150" s="191" t="s">
        <v>2940</v>
      </c>
      <c r="R150" s="146" t="s">
        <v>1391</v>
      </c>
      <c r="S150" s="191" t="s">
        <v>1392</v>
      </c>
      <c r="T150" s="210">
        <v>1</v>
      </c>
      <c r="U150" s="210">
        <v>1.2</v>
      </c>
      <c r="V150" s="210" t="s">
        <v>56</v>
      </c>
      <c r="W150" s="146" t="s">
        <v>1373</v>
      </c>
    </row>
    <row r="151" spans="1:23" s="747" customFormat="1" ht="46.5">
      <c r="A151" s="235"/>
      <c r="B151" s="517"/>
      <c r="C151" s="553">
        <v>33</v>
      </c>
      <c r="D151" s="108" t="s">
        <v>3093</v>
      </c>
      <c r="E151" s="290">
        <v>0</v>
      </c>
      <c r="F151" s="109">
        <v>498000</v>
      </c>
      <c r="G151" s="290">
        <v>0</v>
      </c>
      <c r="H151" s="290">
        <v>0</v>
      </c>
      <c r="I151" s="290">
        <v>0</v>
      </c>
      <c r="J151" s="111">
        <f t="shared" si="17"/>
        <v>498000</v>
      </c>
      <c r="K151" s="290">
        <v>0</v>
      </c>
      <c r="L151" s="290">
        <v>0</v>
      </c>
      <c r="M151" s="290">
        <v>0</v>
      </c>
      <c r="N151" s="290">
        <v>0</v>
      </c>
      <c r="O151" s="290">
        <v>0</v>
      </c>
      <c r="P151" s="290">
        <v>0</v>
      </c>
      <c r="Q151" s="191" t="s">
        <v>2940</v>
      </c>
      <c r="R151" s="146" t="s">
        <v>1374</v>
      </c>
      <c r="S151" s="191" t="s">
        <v>1375</v>
      </c>
      <c r="T151" s="210">
        <v>1</v>
      </c>
      <c r="U151" s="210">
        <v>1.2</v>
      </c>
      <c r="V151" s="210" t="s">
        <v>56</v>
      </c>
      <c r="W151" s="146" t="s">
        <v>1373</v>
      </c>
    </row>
    <row r="152" spans="1:23" s="747" customFormat="1" ht="69.75">
      <c r="A152" s="235"/>
      <c r="B152" s="517"/>
      <c r="C152" s="553">
        <v>34</v>
      </c>
      <c r="D152" s="108" t="s">
        <v>3094</v>
      </c>
      <c r="E152" s="290">
        <v>0</v>
      </c>
      <c r="F152" s="109">
        <v>469200</v>
      </c>
      <c r="G152" s="290">
        <v>0</v>
      </c>
      <c r="H152" s="290">
        <v>0</v>
      </c>
      <c r="I152" s="290">
        <v>0</v>
      </c>
      <c r="J152" s="111">
        <f t="shared" si="17"/>
        <v>469200</v>
      </c>
      <c r="K152" s="290">
        <v>0</v>
      </c>
      <c r="L152" s="290">
        <v>0</v>
      </c>
      <c r="M152" s="290">
        <v>0</v>
      </c>
      <c r="N152" s="290">
        <v>0</v>
      </c>
      <c r="O152" s="290">
        <v>0</v>
      </c>
      <c r="P152" s="290">
        <v>0</v>
      </c>
      <c r="Q152" s="191" t="s">
        <v>2940</v>
      </c>
      <c r="R152" s="146" t="s">
        <v>1393</v>
      </c>
      <c r="S152" s="191" t="s">
        <v>1394</v>
      </c>
      <c r="T152" s="210">
        <v>1</v>
      </c>
      <c r="U152" s="210">
        <v>1.2</v>
      </c>
      <c r="V152" s="210" t="s">
        <v>56</v>
      </c>
      <c r="W152" s="146" t="s">
        <v>1373</v>
      </c>
    </row>
    <row r="153" spans="1:23" s="747" customFormat="1" ht="46.5">
      <c r="A153" s="235"/>
      <c r="B153" s="517"/>
      <c r="C153" s="553">
        <v>35</v>
      </c>
      <c r="D153" s="108" t="s">
        <v>3095</v>
      </c>
      <c r="E153" s="290">
        <v>0</v>
      </c>
      <c r="F153" s="109">
        <v>372000</v>
      </c>
      <c r="G153" s="290">
        <v>0</v>
      </c>
      <c r="H153" s="290">
        <v>0</v>
      </c>
      <c r="I153" s="290">
        <v>0</v>
      </c>
      <c r="J153" s="111">
        <f t="shared" si="17"/>
        <v>372000</v>
      </c>
      <c r="K153" s="290">
        <v>0</v>
      </c>
      <c r="L153" s="290">
        <v>0</v>
      </c>
      <c r="M153" s="290">
        <v>0</v>
      </c>
      <c r="N153" s="290">
        <v>0</v>
      </c>
      <c r="O153" s="290">
        <v>0</v>
      </c>
      <c r="P153" s="290">
        <v>0</v>
      </c>
      <c r="Q153" s="191" t="s">
        <v>2940</v>
      </c>
      <c r="R153" s="146" t="s">
        <v>1395</v>
      </c>
      <c r="S153" s="191" t="s">
        <v>1396</v>
      </c>
      <c r="T153" s="210">
        <v>1</v>
      </c>
      <c r="U153" s="210">
        <v>1.2</v>
      </c>
      <c r="V153" s="210" t="s">
        <v>56</v>
      </c>
      <c r="W153" s="146" t="s">
        <v>1373</v>
      </c>
    </row>
    <row r="154" spans="1:23" s="747" customFormat="1" ht="46.5">
      <c r="A154" s="235"/>
      <c r="B154" s="517"/>
      <c r="C154" s="553">
        <v>36</v>
      </c>
      <c r="D154" s="108" t="s">
        <v>1397</v>
      </c>
      <c r="E154" s="290">
        <v>0</v>
      </c>
      <c r="F154" s="109">
        <v>350000</v>
      </c>
      <c r="G154" s="290">
        <v>0</v>
      </c>
      <c r="H154" s="290">
        <v>0</v>
      </c>
      <c r="I154" s="290">
        <v>0</v>
      </c>
      <c r="J154" s="111">
        <f t="shared" si="17"/>
        <v>350000</v>
      </c>
      <c r="K154" s="290">
        <v>0</v>
      </c>
      <c r="L154" s="290">
        <v>0</v>
      </c>
      <c r="M154" s="290">
        <v>0</v>
      </c>
      <c r="N154" s="290">
        <v>0</v>
      </c>
      <c r="O154" s="290">
        <v>0</v>
      </c>
      <c r="P154" s="290">
        <v>0</v>
      </c>
      <c r="Q154" s="191" t="s">
        <v>2940</v>
      </c>
      <c r="R154" s="146" t="s">
        <v>1398</v>
      </c>
      <c r="S154" s="191" t="s">
        <v>1399</v>
      </c>
      <c r="T154" s="210">
        <v>1</v>
      </c>
      <c r="U154" s="210">
        <v>1.2</v>
      </c>
      <c r="V154" s="210" t="s">
        <v>56</v>
      </c>
      <c r="W154" s="146" t="s">
        <v>1373</v>
      </c>
    </row>
    <row r="155" spans="1:23" s="747" customFormat="1" ht="69.75">
      <c r="A155" s="235"/>
      <c r="B155" s="517"/>
      <c r="C155" s="553">
        <v>37</v>
      </c>
      <c r="D155" s="108" t="s">
        <v>1400</v>
      </c>
      <c r="E155" s="290">
        <v>0</v>
      </c>
      <c r="F155" s="109">
        <v>492900</v>
      </c>
      <c r="G155" s="290">
        <v>0</v>
      </c>
      <c r="H155" s="290">
        <v>0</v>
      </c>
      <c r="I155" s="290">
        <v>0</v>
      </c>
      <c r="J155" s="111">
        <f t="shared" si="17"/>
        <v>492900</v>
      </c>
      <c r="K155" s="290">
        <v>0</v>
      </c>
      <c r="L155" s="290">
        <v>0</v>
      </c>
      <c r="M155" s="290">
        <v>0</v>
      </c>
      <c r="N155" s="290">
        <v>0</v>
      </c>
      <c r="O155" s="290">
        <v>0</v>
      </c>
      <c r="P155" s="290">
        <v>0</v>
      </c>
      <c r="Q155" s="191" t="s">
        <v>2940</v>
      </c>
      <c r="R155" s="146" t="s">
        <v>1401</v>
      </c>
      <c r="S155" s="191" t="s">
        <v>1402</v>
      </c>
      <c r="T155" s="210">
        <v>1</v>
      </c>
      <c r="U155" s="210">
        <v>1.2</v>
      </c>
      <c r="V155" s="210" t="s">
        <v>56</v>
      </c>
      <c r="W155" s="146" t="s">
        <v>1373</v>
      </c>
    </row>
    <row r="156" spans="1:23" s="747" customFormat="1" ht="46.5">
      <c r="A156" s="235"/>
      <c r="B156" s="517"/>
      <c r="C156" s="553">
        <v>38</v>
      </c>
      <c r="D156" s="108" t="s">
        <v>3096</v>
      </c>
      <c r="E156" s="290">
        <v>0</v>
      </c>
      <c r="F156" s="109">
        <v>352000</v>
      </c>
      <c r="G156" s="290">
        <v>0</v>
      </c>
      <c r="H156" s="290">
        <v>0</v>
      </c>
      <c r="I156" s="290">
        <v>0</v>
      </c>
      <c r="J156" s="111">
        <f t="shared" si="17"/>
        <v>352000</v>
      </c>
      <c r="K156" s="290">
        <v>0</v>
      </c>
      <c r="L156" s="290">
        <v>0</v>
      </c>
      <c r="M156" s="290">
        <v>0</v>
      </c>
      <c r="N156" s="290">
        <v>0</v>
      </c>
      <c r="O156" s="290">
        <v>0</v>
      </c>
      <c r="P156" s="290">
        <v>0</v>
      </c>
      <c r="Q156" s="191" t="s">
        <v>2940</v>
      </c>
      <c r="R156" s="146" t="s">
        <v>1403</v>
      </c>
      <c r="S156" s="191" t="s">
        <v>1404</v>
      </c>
      <c r="T156" s="210">
        <v>1</v>
      </c>
      <c r="U156" s="210">
        <v>1.2</v>
      </c>
      <c r="V156" s="210" t="s">
        <v>56</v>
      </c>
      <c r="W156" s="146" t="s">
        <v>1373</v>
      </c>
    </row>
    <row r="157" spans="1:23" s="747" customFormat="1" ht="46.5">
      <c r="A157" s="235"/>
      <c r="B157" s="517"/>
      <c r="C157" s="553">
        <v>39</v>
      </c>
      <c r="D157" s="108" t="s">
        <v>1405</v>
      </c>
      <c r="E157" s="290">
        <v>0</v>
      </c>
      <c r="F157" s="109">
        <v>494000</v>
      </c>
      <c r="G157" s="290">
        <v>0</v>
      </c>
      <c r="H157" s="290">
        <v>0</v>
      </c>
      <c r="I157" s="290">
        <v>0</v>
      </c>
      <c r="J157" s="111">
        <f t="shared" si="17"/>
        <v>494000</v>
      </c>
      <c r="K157" s="290">
        <v>0</v>
      </c>
      <c r="L157" s="290">
        <v>0</v>
      </c>
      <c r="M157" s="290">
        <v>0</v>
      </c>
      <c r="N157" s="290">
        <v>0</v>
      </c>
      <c r="O157" s="290">
        <v>0</v>
      </c>
      <c r="P157" s="290">
        <v>0</v>
      </c>
      <c r="Q157" s="191" t="s">
        <v>2940</v>
      </c>
      <c r="R157" s="146" t="s">
        <v>1401</v>
      </c>
      <c r="S157" s="191" t="s">
        <v>1402</v>
      </c>
      <c r="T157" s="210">
        <v>1</v>
      </c>
      <c r="U157" s="210">
        <v>1.2</v>
      </c>
      <c r="V157" s="210" t="s">
        <v>56</v>
      </c>
      <c r="W157" s="146" t="s">
        <v>1373</v>
      </c>
    </row>
    <row r="158" spans="1:23" s="747" customFormat="1" ht="46.5">
      <c r="A158" s="235"/>
      <c r="B158" s="517"/>
      <c r="C158" s="553">
        <v>40</v>
      </c>
      <c r="D158" s="108" t="s">
        <v>1406</v>
      </c>
      <c r="E158" s="290">
        <v>0</v>
      </c>
      <c r="F158" s="109">
        <v>450000</v>
      </c>
      <c r="G158" s="290">
        <v>0</v>
      </c>
      <c r="H158" s="290">
        <v>0</v>
      </c>
      <c r="I158" s="290">
        <v>0</v>
      </c>
      <c r="J158" s="111">
        <f t="shared" si="17"/>
        <v>450000</v>
      </c>
      <c r="K158" s="290">
        <v>0</v>
      </c>
      <c r="L158" s="290">
        <v>0</v>
      </c>
      <c r="M158" s="290">
        <v>0</v>
      </c>
      <c r="N158" s="290">
        <v>0</v>
      </c>
      <c r="O158" s="290">
        <v>0</v>
      </c>
      <c r="P158" s="290">
        <v>0</v>
      </c>
      <c r="Q158" s="191" t="s">
        <v>2940</v>
      </c>
      <c r="R158" s="146" t="s">
        <v>1407</v>
      </c>
      <c r="S158" s="191" t="s">
        <v>1408</v>
      </c>
      <c r="T158" s="210">
        <v>1</v>
      </c>
      <c r="U158" s="210">
        <v>1.2</v>
      </c>
      <c r="V158" s="210" t="s">
        <v>56</v>
      </c>
      <c r="W158" s="146" t="s">
        <v>1373</v>
      </c>
    </row>
    <row r="159" spans="1:23" s="747" customFormat="1" ht="69.75">
      <c r="A159" s="235"/>
      <c r="B159" s="517"/>
      <c r="C159" s="553">
        <v>41</v>
      </c>
      <c r="D159" s="108" t="s">
        <v>3097</v>
      </c>
      <c r="E159" s="290">
        <v>0</v>
      </c>
      <c r="F159" s="109">
        <v>276100</v>
      </c>
      <c r="G159" s="290">
        <v>0</v>
      </c>
      <c r="H159" s="290">
        <v>0</v>
      </c>
      <c r="I159" s="290">
        <v>0</v>
      </c>
      <c r="J159" s="111">
        <f t="shared" si="17"/>
        <v>276100</v>
      </c>
      <c r="K159" s="290">
        <v>0</v>
      </c>
      <c r="L159" s="290">
        <v>0</v>
      </c>
      <c r="M159" s="290">
        <v>0</v>
      </c>
      <c r="N159" s="290">
        <v>0</v>
      </c>
      <c r="O159" s="290">
        <v>0</v>
      </c>
      <c r="P159" s="290">
        <v>0</v>
      </c>
      <c r="Q159" s="191" t="s">
        <v>2940</v>
      </c>
      <c r="R159" s="146" t="s">
        <v>1409</v>
      </c>
      <c r="S159" s="191" t="s">
        <v>1410</v>
      </c>
      <c r="T159" s="210">
        <v>1</v>
      </c>
      <c r="U159" s="210">
        <v>1.2</v>
      </c>
      <c r="V159" s="210" t="s">
        <v>56</v>
      </c>
      <c r="W159" s="146" t="s">
        <v>1373</v>
      </c>
    </row>
    <row r="160" spans="1:23" s="747" customFormat="1" ht="46.5">
      <c r="A160" s="235"/>
      <c r="B160" s="517"/>
      <c r="C160" s="553">
        <v>42</v>
      </c>
      <c r="D160" s="108" t="s">
        <v>3098</v>
      </c>
      <c r="E160" s="290">
        <v>0</v>
      </c>
      <c r="F160" s="109">
        <v>420000</v>
      </c>
      <c r="G160" s="290">
        <v>0</v>
      </c>
      <c r="H160" s="290">
        <v>0</v>
      </c>
      <c r="I160" s="290">
        <v>0</v>
      </c>
      <c r="J160" s="111">
        <f t="shared" si="17"/>
        <v>420000</v>
      </c>
      <c r="K160" s="290">
        <v>0</v>
      </c>
      <c r="L160" s="290">
        <v>0</v>
      </c>
      <c r="M160" s="290">
        <v>0</v>
      </c>
      <c r="N160" s="290">
        <v>0</v>
      </c>
      <c r="O160" s="290">
        <v>0</v>
      </c>
      <c r="P160" s="290">
        <v>0</v>
      </c>
      <c r="Q160" s="191" t="s">
        <v>2940</v>
      </c>
      <c r="R160" s="146" t="s">
        <v>1411</v>
      </c>
      <c r="S160" s="191" t="s">
        <v>1412</v>
      </c>
      <c r="T160" s="210">
        <v>1</v>
      </c>
      <c r="U160" s="210">
        <v>1.2</v>
      </c>
      <c r="V160" s="210" t="s">
        <v>56</v>
      </c>
      <c r="W160" s="146" t="s">
        <v>1373</v>
      </c>
    </row>
    <row r="161" spans="1:23" s="747" customFormat="1" ht="46.5">
      <c r="A161" s="235"/>
      <c r="B161" s="517"/>
      <c r="C161" s="553">
        <v>43</v>
      </c>
      <c r="D161" s="108" t="s">
        <v>1413</v>
      </c>
      <c r="E161" s="290">
        <v>0</v>
      </c>
      <c r="F161" s="109">
        <v>456200</v>
      </c>
      <c r="G161" s="290">
        <v>0</v>
      </c>
      <c r="H161" s="290">
        <v>0</v>
      </c>
      <c r="I161" s="290">
        <v>0</v>
      </c>
      <c r="J161" s="111">
        <f t="shared" si="17"/>
        <v>456200</v>
      </c>
      <c r="K161" s="290">
        <v>0</v>
      </c>
      <c r="L161" s="290">
        <v>0</v>
      </c>
      <c r="M161" s="290">
        <v>0</v>
      </c>
      <c r="N161" s="290">
        <v>0</v>
      </c>
      <c r="O161" s="290">
        <v>0</v>
      </c>
      <c r="P161" s="290">
        <v>0</v>
      </c>
      <c r="Q161" s="191" t="s">
        <v>2940</v>
      </c>
      <c r="R161" s="146" t="s">
        <v>1414</v>
      </c>
      <c r="S161" s="191" t="s">
        <v>1399</v>
      </c>
      <c r="T161" s="210">
        <v>1</v>
      </c>
      <c r="U161" s="210">
        <v>1.2</v>
      </c>
      <c r="V161" s="210" t="s">
        <v>56</v>
      </c>
      <c r="W161" s="146" t="s">
        <v>1373</v>
      </c>
    </row>
    <row r="162" spans="1:23" s="747" customFormat="1" ht="46.5">
      <c r="A162" s="235"/>
      <c r="B162" s="517"/>
      <c r="C162" s="553">
        <v>44</v>
      </c>
      <c r="D162" s="108" t="s">
        <v>1415</v>
      </c>
      <c r="E162" s="290">
        <v>0</v>
      </c>
      <c r="F162" s="109">
        <v>510000</v>
      </c>
      <c r="G162" s="290">
        <v>0</v>
      </c>
      <c r="H162" s="290">
        <v>0</v>
      </c>
      <c r="I162" s="290">
        <v>0</v>
      </c>
      <c r="J162" s="111">
        <f t="shared" si="17"/>
        <v>510000</v>
      </c>
      <c r="K162" s="290">
        <v>0</v>
      </c>
      <c r="L162" s="290">
        <v>0</v>
      </c>
      <c r="M162" s="290">
        <v>0</v>
      </c>
      <c r="N162" s="290">
        <v>0</v>
      </c>
      <c r="O162" s="290">
        <v>0</v>
      </c>
      <c r="P162" s="290">
        <v>0</v>
      </c>
      <c r="Q162" s="191" t="s">
        <v>2940</v>
      </c>
      <c r="R162" s="146" t="s">
        <v>1407</v>
      </c>
      <c r="S162" s="191" t="s">
        <v>1408</v>
      </c>
      <c r="T162" s="210">
        <v>1</v>
      </c>
      <c r="U162" s="210">
        <v>1.2</v>
      </c>
      <c r="V162" s="210" t="s">
        <v>56</v>
      </c>
      <c r="W162" s="146" t="s">
        <v>1373</v>
      </c>
    </row>
    <row r="163" spans="1:23" s="747" customFormat="1" ht="69.75">
      <c r="A163" s="235"/>
      <c r="B163" s="517"/>
      <c r="C163" s="553">
        <v>45</v>
      </c>
      <c r="D163" s="108" t="s">
        <v>3099</v>
      </c>
      <c r="E163" s="290">
        <v>0</v>
      </c>
      <c r="F163" s="109">
        <v>348000</v>
      </c>
      <c r="G163" s="290">
        <v>0</v>
      </c>
      <c r="H163" s="290">
        <v>0</v>
      </c>
      <c r="I163" s="290">
        <v>0</v>
      </c>
      <c r="J163" s="111">
        <f t="shared" si="17"/>
        <v>348000</v>
      </c>
      <c r="K163" s="290">
        <v>0</v>
      </c>
      <c r="L163" s="290">
        <v>0</v>
      </c>
      <c r="M163" s="290">
        <v>0</v>
      </c>
      <c r="N163" s="290">
        <v>0</v>
      </c>
      <c r="O163" s="290">
        <v>0</v>
      </c>
      <c r="P163" s="290">
        <v>0</v>
      </c>
      <c r="Q163" s="191" t="s">
        <v>2940</v>
      </c>
      <c r="R163" s="146" t="s">
        <v>1411</v>
      </c>
      <c r="S163" s="191" t="s">
        <v>1412</v>
      </c>
      <c r="T163" s="210">
        <v>1</v>
      </c>
      <c r="U163" s="210">
        <v>1.2</v>
      </c>
      <c r="V163" s="210" t="s">
        <v>56</v>
      </c>
      <c r="W163" s="146" t="s">
        <v>1373</v>
      </c>
    </row>
    <row r="164" spans="1:23" s="747" customFormat="1" ht="93">
      <c r="A164" s="235"/>
      <c r="B164" s="517"/>
      <c r="C164" s="553">
        <v>46</v>
      </c>
      <c r="D164" s="108" t="s">
        <v>3100</v>
      </c>
      <c r="E164" s="290">
        <v>0</v>
      </c>
      <c r="F164" s="109">
        <v>499400</v>
      </c>
      <c r="G164" s="290">
        <v>0</v>
      </c>
      <c r="H164" s="290">
        <v>0</v>
      </c>
      <c r="I164" s="290">
        <v>0</v>
      </c>
      <c r="J164" s="111">
        <f t="shared" si="17"/>
        <v>499400</v>
      </c>
      <c r="K164" s="290">
        <v>0</v>
      </c>
      <c r="L164" s="290">
        <v>0</v>
      </c>
      <c r="M164" s="290">
        <v>0</v>
      </c>
      <c r="N164" s="290">
        <v>0</v>
      </c>
      <c r="O164" s="290">
        <v>0</v>
      </c>
      <c r="P164" s="290">
        <v>0</v>
      </c>
      <c r="Q164" s="191" t="s">
        <v>2940</v>
      </c>
      <c r="R164" s="146" t="s">
        <v>1416</v>
      </c>
      <c r="S164" s="191" t="s">
        <v>1417</v>
      </c>
      <c r="T164" s="210">
        <v>1</v>
      </c>
      <c r="U164" s="210">
        <v>1.2</v>
      </c>
      <c r="V164" s="210" t="s">
        <v>56</v>
      </c>
      <c r="W164" s="146" t="s">
        <v>1373</v>
      </c>
    </row>
    <row r="165" spans="1:23" s="747" customFormat="1" ht="46.5">
      <c r="A165" s="235"/>
      <c r="B165" s="517"/>
      <c r="C165" s="553">
        <v>47</v>
      </c>
      <c r="D165" s="108" t="s">
        <v>1418</v>
      </c>
      <c r="E165" s="290">
        <v>0</v>
      </c>
      <c r="F165" s="109">
        <v>480000</v>
      </c>
      <c r="G165" s="290">
        <v>0</v>
      </c>
      <c r="H165" s="290">
        <v>0</v>
      </c>
      <c r="I165" s="290">
        <v>0</v>
      </c>
      <c r="J165" s="111">
        <f t="shared" si="17"/>
        <v>480000</v>
      </c>
      <c r="K165" s="290">
        <v>0</v>
      </c>
      <c r="L165" s="290">
        <v>0</v>
      </c>
      <c r="M165" s="290">
        <v>0</v>
      </c>
      <c r="N165" s="290">
        <v>0</v>
      </c>
      <c r="O165" s="290">
        <v>0</v>
      </c>
      <c r="P165" s="290">
        <v>0</v>
      </c>
      <c r="Q165" s="191" t="s">
        <v>2940</v>
      </c>
      <c r="R165" s="146" t="s">
        <v>1419</v>
      </c>
      <c r="S165" s="191" t="s">
        <v>1420</v>
      </c>
      <c r="T165" s="210">
        <v>1</v>
      </c>
      <c r="U165" s="210">
        <v>1.2</v>
      </c>
      <c r="V165" s="210" t="s">
        <v>56</v>
      </c>
      <c r="W165" s="146" t="s">
        <v>1373</v>
      </c>
    </row>
    <row r="166" spans="1:23" s="747" customFormat="1" ht="46.5">
      <c r="A166" s="235"/>
      <c r="B166" s="517"/>
      <c r="C166" s="553">
        <v>48</v>
      </c>
      <c r="D166" s="108" t="s">
        <v>1421</v>
      </c>
      <c r="E166" s="290">
        <v>0</v>
      </c>
      <c r="F166" s="109">
        <v>396400</v>
      </c>
      <c r="G166" s="290">
        <v>0</v>
      </c>
      <c r="H166" s="290">
        <v>0</v>
      </c>
      <c r="I166" s="290">
        <v>0</v>
      </c>
      <c r="J166" s="111">
        <f t="shared" si="17"/>
        <v>396400</v>
      </c>
      <c r="K166" s="290">
        <v>0</v>
      </c>
      <c r="L166" s="290">
        <v>0</v>
      </c>
      <c r="M166" s="290">
        <v>0</v>
      </c>
      <c r="N166" s="290">
        <v>0</v>
      </c>
      <c r="O166" s="290">
        <v>0</v>
      </c>
      <c r="P166" s="290">
        <v>0</v>
      </c>
      <c r="Q166" s="191" t="s">
        <v>2940</v>
      </c>
      <c r="R166" s="146" t="s">
        <v>1422</v>
      </c>
      <c r="S166" s="191" t="s">
        <v>1423</v>
      </c>
      <c r="T166" s="210">
        <v>1</v>
      </c>
      <c r="U166" s="210">
        <v>1.2</v>
      </c>
      <c r="V166" s="210" t="s">
        <v>56</v>
      </c>
      <c r="W166" s="146" t="s">
        <v>1373</v>
      </c>
    </row>
    <row r="167" spans="1:23" s="747" customFormat="1" ht="46.5">
      <c r="A167" s="235"/>
      <c r="B167" s="517"/>
      <c r="C167" s="553">
        <v>49</v>
      </c>
      <c r="D167" s="108" t="s">
        <v>1424</v>
      </c>
      <c r="E167" s="290">
        <v>0</v>
      </c>
      <c r="F167" s="109">
        <v>279400</v>
      </c>
      <c r="G167" s="290">
        <v>0</v>
      </c>
      <c r="H167" s="290">
        <v>0</v>
      </c>
      <c r="I167" s="290">
        <v>0</v>
      </c>
      <c r="J167" s="111">
        <f t="shared" si="17"/>
        <v>279400</v>
      </c>
      <c r="K167" s="290">
        <v>0</v>
      </c>
      <c r="L167" s="290">
        <v>0</v>
      </c>
      <c r="M167" s="290">
        <v>0</v>
      </c>
      <c r="N167" s="290">
        <v>0</v>
      </c>
      <c r="O167" s="290">
        <v>0</v>
      </c>
      <c r="P167" s="290">
        <v>0</v>
      </c>
      <c r="Q167" s="191" t="s">
        <v>2940</v>
      </c>
      <c r="R167" s="146" t="s">
        <v>1425</v>
      </c>
      <c r="S167" s="191" t="s">
        <v>1426</v>
      </c>
      <c r="T167" s="210">
        <v>1</v>
      </c>
      <c r="U167" s="210">
        <v>1.2</v>
      </c>
      <c r="V167" s="210" t="s">
        <v>56</v>
      </c>
      <c r="W167" s="146" t="s">
        <v>1373</v>
      </c>
    </row>
    <row r="168" spans="1:23" s="747" customFormat="1" ht="46.5">
      <c r="A168" s="235"/>
      <c r="B168" s="517"/>
      <c r="C168" s="553">
        <v>50</v>
      </c>
      <c r="D168" s="108" t="s">
        <v>3101</v>
      </c>
      <c r="E168" s="290">
        <v>0</v>
      </c>
      <c r="F168" s="109">
        <v>390000</v>
      </c>
      <c r="G168" s="290">
        <v>0</v>
      </c>
      <c r="H168" s="290">
        <v>0</v>
      </c>
      <c r="I168" s="290">
        <v>0</v>
      </c>
      <c r="J168" s="111">
        <f t="shared" si="17"/>
        <v>390000</v>
      </c>
      <c r="K168" s="290">
        <v>0</v>
      </c>
      <c r="L168" s="290">
        <v>0</v>
      </c>
      <c r="M168" s="290">
        <v>0</v>
      </c>
      <c r="N168" s="290">
        <v>0</v>
      </c>
      <c r="O168" s="290">
        <v>0</v>
      </c>
      <c r="P168" s="290">
        <v>0</v>
      </c>
      <c r="Q168" s="191" t="s">
        <v>2940</v>
      </c>
      <c r="R168" s="146" t="s">
        <v>1427</v>
      </c>
      <c r="S168" s="191" t="s">
        <v>1428</v>
      </c>
      <c r="T168" s="210">
        <v>1</v>
      </c>
      <c r="U168" s="210">
        <v>1.2</v>
      </c>
      <c r="V168" s="210" t="s">
        <v>56</v>
      </c>
      <c r="W168" s="146" t="s">
        <v>1373</v>
      </c>
    </row>
    <row r="169" spans="1:23" s="747" customFormat="1" ht="46.5">
      <c r="A169" s="235"/>
      <c r="B169" s="517"/>
      <c r="C169" s="553">
        <v>51</v>
      </c>
      <c r="D169" s="110" t="s">
        <v>1726</v>
      </c>
      <c r="E169" s="290">
        <v>0</v>
      </c>
      <c r="F169" s="109">
        <v>375000</v>
      </c>
      <c r="G169" s="290">
        <v>0</v>
      </c>
      <c r="H169" s="290">
        <v>0</v>
      </c>
      <c r="I169" s="290">
        <v>0</v>
      </c>
      <c r="J169" s="281">
        <v>375000</v>
      </c>
      <c r="K169" s="290">
        <v>0</v>
      </c>
      <c r="L169" s="290">
        <v>0</v>
      </c>
      <c r="M169" s="290">
        <v>0</v>
      </c>
      <c r="N169" s="290">
        <v>0</v>
      </c>
      <c r="O169" s="290">
        <v>0</v>
      </c>
      <c r="P169" s="290">
        <v>0</v>
      </c>
      <c r="Q169" s="191" t="s">
        <v>2940</v>
      </c>
      <c r="R169" s="149" t="s">
        <v>1727</v>
      </c>
      <c r="S169" s="152" t="s">
        <v>1724</v>
      </c>
      <c r="T169" s="210">
        <v>1</v>
      </c>
      <c r="U169" s="210">
        <v>1.2</v>
      </c>
      <c r="V169" s="210" t="s">
        <v>56</v>
      </c>
      <c r="W169" s="149" t="s">
        <v>1725</v>
      </c>
    </row>
    <row r="170" spans="1:23" s="747" customFormat="1" ht="69.75">
      <c r="A170" s="235"/>
      <c r="B170" s="517"/>
      <c r="C170" s="553">
        <v>52</v>
      </c>
      <c r="D170" s="110" t="s">
        <v>1728</v>
      </c>
      <c r="E170" s="260">
        <v>5000</v>
      </c>
      <c r="F170" s="2028"/>
      <c r="G170" s="290">
        <v>0</v>
      </c>
      <c r="H170" s="290">
        <v>0</v>
      </c>
      <c r="I170" s="290">
        <v>0</v>
      </c>
      <c r="J170" s="281">
        <v>5000</v>
      </c>
      <c r="K170" s="290">
        <v>0</v>
      </c>
      <c r="L170" s="290">
        <v>0</v>
      </c>
      <c r="M170" s="290">
        <v>0</v>
      </c>
      <c r="N170" s="290">
        <v>0</v>
      </c>
      <c r="O170" s="290">
        <v>0</v>
      </c>
      <c r="P170" s="290">
        <v>0</v>
      </c>
      <c r="Q170" s="191" t="s">
        <v>2940</v>
      </c>
      <c r="R170" s="149" t="s">
        <v>1729</v>
      </c>
      <c r="S170" s="152" t="s">
        <v>1730</v>
      </c>
      <c r="T170" s="210">
        <v>1</v>
      </c>
      <c r="U170" s="210">
        <v>1.2</v>
      </c>
      <c r="V170" s="210" t="s">
        <v>56</v>
      </c>
      <c r="W170" s="149" t="s">
        <v>1725</v>
      </c>
    </row>
    <row r="171" spans="1:23" s="747" customFormat="1" ht="46.5">
      <c r="A171" s="235"/>
      <c r="B171" s="517"/>
      <c r="C171" s="553">
        <v>53</v>
      </c>
      <c r="D171" s="205" t="s">
        <v>3102</v>
      </c>
      <c r="E171" s="173">
        <v>20000</v>
      </c>
      <c r="F171" s="2028"/>
      <c r="G171" s="290">
        <v>0</v>
      </c>
      <c r="H171" s="290">
        <v>0</v>
      </c>
      <c r="I171" s="290">
        <v>0</v>
      </c>
      <c r="J171" s="1245">
        <v>20000</v>
      </c>
      <c r="K171" s="290">
        <v>0</v>
      </c>
      <c r="L171" s="290">
        <v>0</v>
      </c>
      <c r="M171" s="290">
        <v>0</v>
      </c>
      <c r="N171" s="290">
        <v>0</v>
      </c>
      <c r="O171" s="290">
        <v>0</v>
      </c>
      <c r="P171" s="290">
        <v>0</v>
      </c>
      <c r="Q171" s="191" t="s">
        <v>2940</v>
      </c>
      <c r="R171" s="146" t="s">
        <v>1876</v>
      </c>
      <c r="S171" s="210">
        <v>831038264</v>
      </c>
      <c r="T171" s="210">
        <v>1</v>
      </c>
      <c r="U171" s="210">
        <v>1.2</v>
      </c>
      <c r="V171" s="210" t="s">
        <v>56</v>
      </c>
      <c r="W171" s="181" t="s">
        <v>1877</v>
      </c>
    </row>
    <row r="172" spans="1:23" s="747" customFormat="1">
      <c r="A172" s="235"/>
      <c r="B172" s="517"/>
      <c r="C172" s="553">
        <v>54</v>
      </c>
      <c r="D172" s="110" t="s">
        <v>257</v>
      </c>
      <c r="E172" s="112">
        <v>50000</v>
      </c>
      <c r="F172" s="395">
        <v>0</v>
      </c>
      <c r="G172" s="395">
        <v>0</v>
      </c>
      <c r="H172" s="395">
        <v>0</v>
      </c>
      <c r="I172" s="395">
        <v>0</v>
      </c>
      <c r="J172" s="1131">
        <v>50000</v>
      </c>
      <c r="K172" s="210" t="s">
        <v>150</v>
      </c>
      <c r="L172" s="210" t="s">
        <v>150</v>
      </c>
      <c r="M172" s="210" t="s">
        <v>150</v>
      </c>
      <c r="N172" s="210" t="s">
        <v>150</v>
      </c>
      <c r="O172" s="210" t="s">
        <v>150</v>
      </c>
      <c r="P172" s="210" t="s">
        <v>150</v>
      </c>
      <c r="Q172" s="246">
        <v>22129</v>
      </c>
      <c r="R172" s="262" t="s">
        <v>258</v>
      </c>
      <c r="S172" s="210" t="s">
        <v>259</v>
      </c>
      <c r="T172" s="210">
        <v>1</v>
      </c>
      <c r="U172" s="210">
        <v>1.2</v>
      </c>
      <c r="V172" s="210" t="s">
        <v>56</v>
      </c>
      <c r="W172" s="262" t="s">
        <v>153</v>
      </c>
    </row>
    <row r="173" spans="1:23" s="747" customFormat="1" ht="46.5">
      <c r="A173" s="235"/>
      <c r="B173" s="517"/>
      <c r="C173" s="553">
        <v>55</v>
      </c>
      <c r="D173" s="110" t="s">
        <v>260</v>
      </c>
      <c r="E173" s="112">
        <v>49000</v>
      </c>
      <c r="F173" s="395">
        <v>0</v>
      </c>
      <c r="G173" s="395">
        <v>0</v>
      </c>
      <c r="H173" s="395">
        <v>0</v>
      </c>
      <c r="I173" s="395">
        <v>0</v>
      </c>
      <c r="J173" s="1131">
        <v>49000</v>
      </c>
      <c r="K173" s="210" t="s">
        <v>150</v>
      </c>
      <c r="L173" s="210" t="s">
        <v>150</v>
      </c>
      <c r="M173" s="210" t="s">
        <v>150</v>
      </c>
      <c r="N173" s="210" t="s">
        <v>150</v>
      </c>
      <c r="O173" s="210" t="s">
        <v>150</v>
      </c>
      <c r="P173" s="210" t="s">
        <v>150</v>
      </c>
      <c r="Q173" s="246">
        <v>22129</v>
      </c>
      <c r="R173" s="146" t="s">
        <v>261</v>
      </c>
      <c r="S173" s="210" t="s">
        <v>262</v>
      </c>
      <c r="T173" s="210">
        <v>1</v>
      </c>
      <c r="U173" s="210">
        <v>1.2</v>
      </c>
      <c r="V173" s="210" t="s">
        <v>56</v>
      </c>
      <c r="W173" s="262" t="s">
        <v>153</v>
      </c>
    </row>
    <row r="174" spans="1:23" s="747" customFormat="1" ht="60" customHeight="1">
      <c r="A174" s="235"/>
      <c r="B174" s="517"/>
      <c r="C174" s="553">
        <v>56</v>
      </c>
      <c r="D174" s="110" t="s">
        <v>2745</v>
      </c>
      <c r="E174" s="111">
        <v>50000</v>
      </c>
      <c r="F174" s="395">
        <v>0</v>
      </c>
      <c r="G174" s="395">
        <v>0</v>
      </c>
      <c r="H174" s="395">
        <v>0</v>
      </c>
      <c r="I174" s="395">
        <v>0</v>
      </c>
      <c r="J174" s="227">
        <f t="shared" ref="J174:J178" si="18">SUM(E174:I174)</f>
        <v>50000</v>
      </c>
      <c r="K174" s="395">
        <v>0</v>
      </c>
      <c r="L174" s="395">
        <v>0</v>
      </c>
      <c r="M174" s="395">
        <v>0</v>
      </c>
      <c r="N174" s="395">
        <v>0</v>
      </c>
      <c r="O174" s="210" t="s">
        <v>150</v>
      </c>
      <c r="P174" s="210" t="s">
        <v>150</v>
      </c>
      <c r="Q174" s="191" t="s">
        <v>2940</v>
      </c>
      <c r="R174" s="262" t="s">
        <v>831</v>
      </c>
      <c r="S174" s="210" t="s">
        <v>829</v>
      </c>
      <c r="T174" s="210">
        <v>1</v>
      </c>
      <c r="U174" s="210">
        <v>1.2</v>
      </c>
      <c r="V174" s="210" t="s">
        <v>56</v>
      </c>
      <c r="W174" s="146" t="s">
        <v>774</v>
      </c>
    </row>
    <row r="175" spans="1:23" s="747" customFormat="1" ht="60" customHeight="1">
      <c r="A175" s="235"/>
      <c r="B175" s="517"/>
      <c r="C175" s="553">
        <v>57</v>
      </c>
      <c r="D175" s="110" t="s">
        <v>2746</v>
      </c>
      <c r="E175" s="111">
        <v>50000</v>
      </c>
      <c r="F175" s="395">
        <v>0</v>
      </c>
      <c r="G175" s="395">
        <v>0</v>
      </c>
      <c r="H175" s="395">
        <v>0</v>
      </c>
      <c r="I175" s="395">
        <v>0</v>
      </c>
      <c r="J175" s="227">
        <f t="shared" si="18"/>
        <v>50000</v>
      </c>
      <c r="K175" s="395">
        <v>0</v>
      </c>
      <c r="L175" s="395">
        <v>0</v>
      </c>
      <c r="M175" s="395">
        <v>0</v>
      </c>
      <c r="N175" s="395">
        <v>0</v>
      </c>
      <c r="O175" s="210" t="s">
        <v>150</v>
      </c>
      <c r="P175" s="210" t="s">
        <v>150</v>
      </c>
      <c r="Q175" s="191" t="s">
        <v>2940</v>
      </c>
      <c r="R175" s="262" t="s">
        <v>2747</v>
      </c>
      <c r="S175" s="210" t="s">
        <v>807</v>
      </c>
      <c r="T175" s="210">
        <v>1</v>
      </c>
      <c r="U175" s="210">
        <v>1.2</v>
      </c>
      <c r="V175" s="210" t="s">
        <v>56</v>
      </c>
      <c r="W175" s="146" t="s">
        <v>774</v>
      </c>
    </row>
    <row r="176" spans="1:23" s="747" customFormat="1" ht="60" customHeight="1">
      <c r="A176" s="235"/>
      <c r="B176" s="517"/>
      <c r="C176" s="553">
        <v>58</v>
      </c>
      <c r="D176" s="113" t="s">
        <v>2748</v>
      </c>
      <c r="E176" s="112">
        <v>50000</v>
      </c>
      <c r="F176" s="395">
        <v>0</v>
      </c>
      <c r="G176" s="395">
        <v>0</v>
      </c>
      <c r="H176" s="395">
        <v>0</v>
      </c>
      <c r="I176" s="395">
        <v>0</v>
      </c>
      <c r="J176" s="227">
        <f t="shared" si="18"/>
        <v>50000</v>
      </c>
      <c r="K176" s="395">
        <v>0</v>
      </c>
      <c r="L176" s="395">
        <v>0</v>
      </c>
      <c r="M176" s="395">
        <v>0</v>
      </c>
      <c r="N176" s="395">
        <v>0</v>
      </c>
      <c r="O176" s="210" t="s">
        <v>150</v>
      </c>
      <c r="P176" s="210" t="s">
        <v>150</v>
      </c>
      <c r="Q176" s="191" t="s">
        <v>2940</v>
      </c>
      <c r="R176" s="262" t="s">
        <v>2749</v>
      </c>
      <c r="S176" s="210" t="s">
        <v>2750</v>
      </c>
      <c r="T176" s="210">
        <v>1</v>
      </c>
      <c r="U176" s="210">
        <v>1.2</v>
      </c>
      <c r="V176" s="210" t="s">
        <v>56</v>
      </c>
      <c r="W176" s="146" t="s">
        <v>774</v>
      </c>
    </row>
    <row r="177" spans="1:23" s="747" customFormat="1" ht="60" customHeight="1">
      <c r="A177" s="235"/>
      <c r="B177" s="517"/>
      <c r="C177" s="553">
        <v>59</v>
      </c>
      <c r="D177" s="110" t="s">
        <v>2751</v>
      </c>
      <c r="E177" s="111">
        <v>50000</v>
      </c>
      <c r="F177" s="395">
        <v>0</v>
      </c>
      <c r="G177" s="395">
        <v>0</v>
      </c>
      <c r="H177" s="395">
        <v>0</v>
      </c>
      <c r="I177" s="395">
        <v>0</v>
      </c>
      <c r="J177" s="227">
        <f t="shared" si="18"/>
        <v>50000</v>
      </c>
      <c r="K177" s="395">
        <v>0</v>
      </c>
      <c r="L177" s="395">
        <v>0</v>
      </c>
      <c r="M177" s="395">
        <v>0</v>
      </c>
      <c r="N177" s="395">
        <v>0</v>
      </c>
      <c r="O177" s="210" t="s">
        <v>150</v>
      </c>
      <c r="P177" s="210" t="s">
        <v>150</v>
      </c>
      <c r="Q177" s="191" t="s">
        <v>2940</v>
      </c>
      <c r="R177" s="262" t="s">
        <v>866</v>
      </c>
      <c r="S177" s="210" t="s">
        <v>867</v>
      </c>
      <c r="T177" s="210">
        <v>1</v>
      </c>
      <c r="U177" s="210">
        <v>1.2</v>
      </c>
      <c r="V177" s="210" t="s">
        <v>56</v>
      </c>
      <c r="W177" s="146" t="s">
        <v>774</v>
      </c>
    </row>
    <row r="178" spans="1:23" s="747" customFormat="1" ht="46.5">
      <c r="A178" s="235"/>
      <c r="B178" s="517"/>
      <c r="C178" s="553">
        <v>60</v>
      </c>
      <c r="D178" s="108" t="s">
        <v>3106</v>
      </c>
      <c r="E178" s="395">
        <v>0</v>
      </c>
      <c r="F178" s="109">
        <v>270000</v>
      </c>
      <c r="G178" s="395">
        <v>0</v>
      </c>
      <c r="H178" s="395">
        <v>0</v>
      </c>
      <c r="I178" s="395">
        <v>0</v>
      </c>
      <c r="J178" s="227">
        <f t="shared" si="18"/>
        <v>270000</v>
      </c>
      <c r="K178" s="395">
        <v>0</v>
      </c>
      <c r="L178" s="395">
        <v>0</v>
      </c>
      <c r="M178" s="395">
        <v>0</v>
      </c>
      <c r="N178" s="395">
        <v>0</v>
      </c>
      <c r="O178" s="395">
        <v>0</v>
      </c>
      <c r="P178" s="395">
        <v>0</v>
      </c>
      <c r="Q178" s="191" t="s">
        <v>2940</v>
      </c>
      <c r="R178" s="262" t="s">
        <v>2741</v>
      </c>
      <c r="S178" s="210" t="s">
        <v>792</v>
      </c>
      <c r="T178" s="210">
        <v>1</v>
      </c>
      <c r="U178" s="210">
        <v>1.2</v>
      </c>
      <c r="V178" s="210" t="s">
        <v>56</v>
      </c>
      <c r="W178" s="146" t="s">
        <v>774</v>
      </c>
    </row>
    <row r="179" spans="1:23" s="747" customFormat="1" ht="60" customHeight="1">
      <c r="A179" s="235"/>
      <c r="B179" s="517"/>
      <c r="C179" s="553">
        <v>61</v>
      </c>
      <c r="D179" s="108" t="s">
        <v>1885</v>
      </c>
      <c r="E179" s="395">
        <v>0</v>
      </c>
      <c r="F179" s="109">
        <v>299800</v>
      </c>
      <c r="G179" s="395">
        <v>0</v>
      </c>
      <c r="H179" s="395">
        <v>0</v>
      </c>
      <c r="I179" s="395">
        <v>0</v>
      </c>
      <c r="J179" s="1245">
        <v>299800</v>
      </c>
      <c r="K179" s="395">
        <v>0</v>
      </c>
      <c r="L179" s="395">
        <v>0</v>
      </c>
      <c r="M179" s="395">
        <v>0</v>
      </c>
      <c r="N179" s="395">
        <v>0</v>
      </c>
      <c r="O179" s="395">
        <v>0</v>
      </c>
      <c r="P179" s="395">
        <v>0</v>
      </c>
      <c r="Q179" s="191" t="s">
        <v>2940</v>
      </c>
      <c r="R179" s="146" t="s">
        <v>1886</v>
      </c>
      <c r="S179" s="210"/>
      <c r="T179" s="210">
        <v>1</v>
      </c>
      <c r="U179" s="210">
        <v>1.2</v>
      </c>
      <c r="V179" s="210" t="s">
        <v>56</v>
      </c>
      <c r="W179" s="181" t="s">
        <v>1877</v>
      </c>
    </row>
    <row r="180" spans="1:23" s="747" customFormat="1" ht="69.75">
      <c r="A180" s="235"/>
      <c r="B180" s="517"/>
      <c r="C180" s="553">
        <v>62</v>
      </c>
      <c r="D180" s="113" t="s">
        <v>1754</v>
      </c>
      <c r="E180" s="124">
        <v>15000</v>
      </c>
      <c r="F180" s="395">
        <v>0</v>
      </c>
      <c r="G180" s="395">
        <v>0</v>
      </c>
      <c r="H180" s="395">
        <v>0</v>
      </c>
      <c r="I180" s="395">
        <v>0</v>
      </c>
      <c r="J180" s="281">
        <v>15000</v>
      </c>
      <c r="K180" s="395">
        <v>0</v>
      </c>
      <c r="L180" s="395">
        <v>0</v>
      </c>
      <c r="M180" s="395">
        <v>0</v>
      </c>
      <c r="N180" s="395">
        <v>0</v>
      </c>
      <c r="O180" s="395">
        <v>0</v>
      </c>
      <c r="P180" s="395">
        <v>0</v>
      </c>
      <c r="Q180" s="191" t="s">
        <v>2940</v>
      </c>
      <c r="R180" s="149" t="s">
        <v>1755</v>
      </c>
      <c r="S180" s="152" t="s">
        <v>1756</v>
      </c>
      <c r="T180" s="210">
        <v>1</v>
      </c>
      <c r="U180" s="210">
        <v>1.2</v>
      </c>
      <c r="V180" s="210" t="s">
        <v>56</v>
      </c>
      <c r="W180" s="149" t="s">
        <v>1725</v>
      </c>
    </row>
    <row r="181" spans="1:23" s="747" customFormat="1" ht="46.5">
      <c r="A181" s="235"/>
      <c r="B181" s="517"/>
      <c r="C181" s="553">
        <v>63</v>
      </c>
      <c r="D181" s="110" t="s">
        <v>3107</v>
      </c>
      <c r="E181" s="395">
        <v>0</v>
      </c>
      <c r="F181" s="109">
        <v>100000</v>
      </c>
      <c r="G181" s="395">
        <v>0</v>
      </c>
      <c r="H181" s="395">
        <v>0</v>
      </c>
      <c r="I181" s="395">
        <v>0</v>
      </c>
      <c r="J181" s="281">
        <v>100000</v>
      </c>
      <c r="K181" s="395">
        <v>0</v>
      </c>
      <c r="L181" s="395">
        <v>0</v>
      </c>
      <c r="M181" s="395">
        <v>0</v>
      </c>
      <c r="N181" s="395">
        <v>0</v>
      </c>
      <c r="O181" s="395">
        <v>0</v>
      </c>
      <c r="P181" s="395">
        <v>0</v>
      </c>
      <c r="Q181" s="191" t="s">
        <v>2940</v>
      </c>
      <c r="R181" s="149" t="s">
        <v>1745</v>
      </c>
      <c r="S181" s="152" t="s">
        <v>1746</v>
      </c>
      <c r="T181" s="210">
        <v>1</v>
      </c>
      <c r="U181" s="210">
        <v>1.2</v>
      </c>
      <c r="V181" s="210" t="s">
        <v>56</v>
      </c>
      <c r="W181" s="149" t="s">
        <v>1725</v>
      </c>
    </row>
    <row r="182" spans="1:23" s="747" customFormat="1" ht="46.5">
      <c r="A182" s="235"/>
      <c r="B182" s="517"/>
      <c r="C182" s="553">
        <v>64</v>
      </c>
      <c r="D182" s="110" t="s">
        <v>3108</v>
      </c>
      <c r="E182" s="395">
        <v>0</v>
      </c>
      <c r="F182" s="109">
        <v>220000</v>
      </c>
      <c r="G182" s="395">
        <v>0</v>
      </c>
      <c r="H182" s="395">
        <v>0</v>
      </c>
      <c r="I182" s="395">
        <v>0</v>
      </c>
      <c r="J182" s="281">
        <v>220000</v>
      </c>
      <c r="K182" s="395">
        <v>0</v>
      </c>
      <c r="L182" s="395">
        <v>0</v>
      </c>
      <c r="M182" s="395">
        <v>0</v>
      </c>
      <c r="N182" s="395">
        <v>0</v>
      </c>
      <c r="O182" s="395">
        <v>0</v>
      </c>
      <c r="P182" s="395">
        <v>0</v>
      </c>
      <c r="Q182" s="191" t="s">
        <v>2940</v>
      </c>
      <c r="R182" s="149" t="s">
        <v>1747</v>
      </c>
      <c r="S182" s="152" t="s">
        <v>1748</v>
      </c>
      <c r="T182" s="210">
        <v>1</v>
      </c>
      <c r="U182" s="210">
        <v>1.2</v>
      </c>
      <c r="V182" s="210" t="s">
        <v>56</v>
      </c>
      <c r="W182" s="149" t="s">
        <v>1725</v>
      </c>
    </row>
    <row r="183" spans="1:23" s="747" customFormat="1" ht="60" customHeight="1">
      <c r="A183" s="235"/>
      <c r="B183" s="517"/>
      <c r="C183" s="553">
        <v>65</v>
      </c>
      <c r="D183" s="110" t="s">
        <v>1749</v>
      </c>
      <c r="E183" s="395">
        <v>0</v>
      </c>
      <c r="F183" s="109">
        <v>282000</v>
      </c>
      <c r="G183" s="395">
        <v>0</v>
      </c>
      <c r="H183" s="395">
        <v>0</v>
      </c>
      <c r="I183" s="395">
        <v>0</v>
      </c>
      <c r="J183" s="281">
        <v>282000</v>
      </c>
      <c r="K183" s="395">
        <v>0</v>
      </c>
      <c r="L183" s="395">
        <v>0</v>
      </c>
      <c r="M183" s="395">
        <v>0</v>
      </c>
      <c r="N183" s="395">
        <v>0</v>
      </c>
      <c r="O183" s="395">
        <v>0</v>
      </c>
      <c r="P183" s="395">
        <v>0</v>
      </c>
      <c r="Q183" s="191" t="s">
        <v>2940</v>
      </c>
      <c r="R183" s="149" t="s">
        <v>1750</v>
      </c>
      <c r="S183" s="152" t="s">
        <v>1751</v>
      </c>
      <c r="T183" s="210">
        <v>1</v>
      </c>
      <c r="U183" s="210">
        <v>1.2</v>
      </c>
      <c r="V183" s="210" t="s">
        <v>56</v>
      </c>
      <c r="W183" s="149" t="s">
        <v>1725</v>
      </c>
    </row>
    <row r="184" spans="1:23" s="747" customFormat="1" ht="69.75">
      <c r="A184" s="235"/>
      <c r="B184" s="517"/>
      <c r="C184" s="553">
        <v>66</v>
      </c>
      <c r="D184" s="110" t="s">
        <v>1191</v>
      </c>
      <c r="E184" s="173">
        <v>15000</v>
      </c>
      <c r="F184" s="395">
        <v>0</v>
      </c>
      <c r="G184" s="395">
        <v>0</v>
      </c>
      <c r="H184" s="395">
        <v>0</v>
      </c>
      <c r="I184" s="395">
        <v>0</v>
      </c>
      <c r="J184" s="281">
        <f t="shared" ref="J184:J192" si="19">SUM(E184:I184)</f>
        <v>15000</v>
      </c>
      <c r="K184" s="395">
        <v>0</v>
      </c>
      <c r="L184" s="395">
        <v>0</v>
      </c>
      <c r="M184" s="395">
        <v>0</v>
      </c>
      <c r="N184" s="395">
        <v>0</v>
      </c>
      <c r="O184" s="395">
        <v>0</v>
      </c>
      <c r="P184" s="395">
        <v>0</v>
      </c>
      <c r="Q184" s="191" t="s">
        <v>2940</v>
      </c>
      <c r="R184" s="146" t="s">
        <v>1192</v>
      </c>
      <c r="S184" s="210" t="s">
        <v>1193</v>
      </c>
      <c r="T184" s="210">
        <v>1</v>
      </c>
      <c r="U184" s="210">
        <v>1.2</v>
      </c>
      <c r="V184" s="210" t="s">
        <v>56</v>
      </c>
      <c r="W184" s="149" t="s">
        <v>1171</v>
      </c>
    </row>
    <row r="185" spans="1:23" s="747" customFormat="1" ht="69.75">
      <c r="A185" s="235"/>
      <c r="B185" s="517"/>
      <c r="C185" s="553">
        <v>67</v>
      </c>
      <c r="D185" s="110" t="s">
        <v>1194</v>
      </c>
      <c r="E185" s="173">
        <v>20000</v>
      </c>
      <c r="F185" s="395">
        <v>0</v>
      </c>
      <c r="G185" s="395">
        <v>0</v>
      </c>
      <c r="H185" s="395">
        <v>0</v>
      </c>
      <c r="I185" s="395">
        <v>0</v>
      </c>
      <c r="J185" s="281">
        <f t="shared" si="19"/>
        <v>20000</v>
      </c>
      <c r="K185" s="395">
        <v>0</v>
      </c>
      <c r="L185" s="395">
        <v>0</v>
      </c>
      <c r="M185" s="395">
        <v>0</v>
      </c>
      <c r="N185" s="395">
        <v>0</v>
      </c>
      <c r="O185" s="395">
        <v>0</v>
      </c>
      <c r="P185" s="395">
        <v>0</v>
      </c>
      <c r="Q185" s="191" t="s">
        <v>2940</v>
      </c>
      <c r="R185" s="146" t="s">
        <v>1195</v>
      </c>
      <c r="S185" s="210" t="s">
        <v>1196</v>
      </c>
      <c r="T185" s="210">
        <v>1</v>
      </c>
      <c r="U185" s="210">
        <v>1.2</v>
      </c>
      <c r="V185" s="210" t="s">
        <v>56</v>
      </c>
      <c r="W185" s="149" t="s">
        <v>1171</v>
      </c>
    </row>
    <row r="186" spans="1:23" s="747" customFormat="1" ht="69.75">
      <c r="A186" s="235"/>
      <c r="B186" s="517"/>
      <c r="C186" s="553">
        <v>68</v>
      </c>
      <c r="D186" s="110" t="s">
        <v>1197</v>
      </c>
      <c r="E186" s="173">
        <v>19000</v>
      </c>
      <c r="F186" s="395">
        <v>0</v>
      </c>
      <c r="G186" s="395">
        <v>0</v>
      </c>
      <c r="H186" s="395">
        <v>0</v>
      </c>
      <c r="I186" s="395">
        <v>0</v>
      </c>
      <c r="J186" s="281">
        <f t="shared" si="19"/>
        <v>19000</v>
      </c>
      <c r="K186" s="395">
        <v>0</v>
      </c>
      <c r="L186" s="395">
        <v>0</v>
      </c>
      <c r="M186" s="395">
        <v>0</v>
      </c>
      <c r="N186" s="395">
        <v>0</v>
      </c>
      <c r="O186" s="395">
        <v>0</v>
      </c>
      <c r="P186" s="395">
        <v>0</v>
      </c>
      <c r="Q186" s="191" t="s">
        <v>2940</v>
      </c>
      <c r="R186" s="146" t="s">
        <v>1198</v>
      </c>
      <c r="S186" s="210" t="s">
        <v>1199</v>
      </c>
      <c r="T186" s="210">
        <v>1</v>
      </c>
      <c r="U186" s="210">
        <v>1.2</v>
      </c>
      <c r="V186" s="210" t="s">
        <v>56</v>
      </c>
      <c r="W186" s="149" t="s">
        <v>1171</v>
      </c>
    </row>
    <row r="187" spans="1:23" s="747" customFormat="1" ht="69.75">
      <c r="A187" s="235"/>
      <c r="B187" s="517"/>
      <c r="C187" s="553">
        <v>69</v>
      </c>
      <c r="D187" s="110" t="s">
        <v>1200</v>
      </c>
      <c r="E187" s="173">
        <v>27000</v>
      </c>
      <c r="F187" s="395">
        <v>0</v>
      </c>
      <c r="G187" s="395">
        <v>0</v>
      </c>
      <c r="H187" s="395">
        <v>0</v>
      </c>
      <c r="I187" s="395">
        <v>0</v>
      </c>
      <c r="J187" s="281">
        <f t="shared" si="19"/>
        <v>27000</v>
      </c>
      <c r="K187" s="395">
        <v>0</v>
      </c>
      <c r="L187" s="395">
        <v>0</v>
      </c>
      <c r="M187" s="395">
        <v>0</v>
      </c>
      <c r="N187" s="395">
        <v>0</v>
      </c>
      <c r="O187" s="395">
        <v>0</v>
      </c>
      <c r="P187" s="395">
        <v>0</v>
      </c>
      <c r="Q187" s="191" t="s">
        <v>2940</v>
      </c>
      <c r="R187" s="146" t="s">
        <v>1201</v>
      </c>
      <c r="S187" s="210" t="s">
        <v>1202</v>
      </c>
      <c r="T187" s="210">
        <v>1</v>
      </c>
      <c r="U187" s="210">
        <v>1.2</v>
      </c>
      <c r="V187" s="210" t="s">
        <v>56</v>
      </c>
      <c r="W187" s="149" t="s">
        <v>1171</v>
      </c>
    </row>
    <row r="188" spans="1:23" s="747" customFormat="1" ht="69.75">
      <c r="A188" s="235"/>
      <c r="B188" s="517"/>
      <c r="C188" s="553">
        <v>70</v>
      </c>
      <c r="D188" s="113" t="s">
        <v>1203</v>
      </c>
      <c r="E188" s="173">
        <v>46000</v>
      </c>
      <c r="F188" s="395">
        <v>0</v>
      </c>
      <c r="G188" s="395">
        <v>0</v>
      </c>
      <c r="H188" s="395">
        <v>0</v>
      </c>
      <c r="I188" s="395">
        <v>0</v>
      </c>
      <c r="J188" s="281">
        <f t="shared" si="19"/>
        <v>46000</v>
      </c>
      <c r="K188" s="395">
        <v>0</v>
      </c>
      <c r="L188" s="395">
        <v>0</v>
      </c>
      <c r="M188" s="395">
        <v>0</v>
      </c>
      <c r="N188" s="395">
        <v>0</v>
      </c>
      <c r="O188" s="395">
        <v>0</v>
      </c>
      <c r="P188" s="395">
        <v>0</v>
      </c>
      <c r="Q188" s="191" t="s">
        <v>2940</v>
      </c>
      <c r="R188" s="146" t="s">
        <v>1204</v>
      </c>
      <c r="S188" s="210" t="s">
        <v>1205</v>
      </c>
      <c r="T188" s="210">
        <v>1</v>
      </c>
      <c r="U188" s="210">
        <v>1.2</v>
      </c>
      <c r="V188" s="210" t="s">
        <v>56</v>
      </c>
      <c r="W188" s="149" t="s">
        <v>1171</v>
      </c>
    </row>
    <row r="189" spans="1:23" s="747" customFormat="1" ht="60" customHeight="1">
      <c r="A189" s="235"/>
      <c r="B189" s="517"/>
      <c r="C189" s="553">
        <v>71</v>
      </c>
      <c r="D189" s="108" t="s">
        <v>1541</v>
      </c>
      <c r="E189" s="395">
        <v>0</v>
      </c>
      <c r="F189" s="109">
        <v>276000</v>
      </c>
      <c r="G189" s="395">
        <v>0</v>
      </c>
      <c r="H189" s="395">
        <v>0</v>
      </c>
      <c r="I189" s="395">
        <v>0</v>
      </c>
      <c r="J189" s="338">
        <f t="shared" si="19"/>
        <v>276000</v>
      </c>
      <c r="K189" s="395">
        <v>0</v>
      </c>
      <c r="L189" s="395">
        <v>0</v>
      </c>
      <c r="M189" s="395">
        <v>0</v>
      </c>
      <c r="N189" s="395">
        <v>0</v>
      </c>
      <c r="O189" s="395">
        <v>0</v>
      </c>
      <c r="P189" s="395">
        <v>0</v>
      </c>
      <c r="Q189" s="191" t="s">
        <v>2940</v>
      </c>
      <c r="R189" s="146" t="s">
        <v>1542</v>
      </c>
      <c r="S189" s="210" t="s">
        <v>1543</v>
      </c>
      <c r="T189" s="210">
        <v>1</v>
      </c>
      <c r="U189" s="210">
        <v>1.2</v>
      </c>
      <c r="V189" s="210" t="s">
        <v>56</v>
      </c>
      <c r="W189" s="262" t="s">
        <v>1544</v>
      </c>
    </row>
    <row r="190" spans="1:23" s="747" customFormat="1" ht="60" customHeight="1">
      <c r="A190" s="235"/>
      <c r="B190" s="517"/>
      <c r="C190" s="553">
        <v>72</v>
      </c>
      <c r="D190" s="108" t="s">
        <v>1545</v>
      </c>
      <c r="E190" s="395">
        <v>0</v>
      </c>
      <c r="F190" s="109">
        <v>370000</v>
      </c>
      <c r="G190" s="395">
        <v>0</v>
      </c>
      <c r="H190" s="395">
        <v>0</v>
      </c>
      <c r="I190" s="395">
        <v>0</v>
      </c>
      <c r="J190" s="338">
        <f t="shared" si="19"/>
        <v>370000</v>
      </c>
      <c r="K190" s="395">
        <v>0</v>
      </c>
      <c r="L190" s="395">
        <v>0</v>
      </c>
      <c r="M190" s="395">
        <v>0</v>
      </c>
      <c r="N190" s="395">
        <v>0</v>
      </c>
      <c r="O190" s="395">
        <v>0</v>
      </c>
      <c r="P190" s="395">
        <v>0</v>
      </c>
      <c r="Q190" s="191" t="s">
        <v>2940</v>
      </c>
      <c r="R190" s="262" t="s">
        <v>1546</v>
      </c>
      <c r="S190" s="210" t="s">
        <v>1547</v>
      </c>
      <c r="T190" s="210">
        <v>1</v>
      </c>
      <c r="U190" s="210">
        <v>1.2</v>
      </c>
      <c r="V190" s="210" t="s">
        <v>56</v>
      </c>
      <c r="W190" s="262" t="s">
        <v>1544</v>
      </c>
    </row>
    <row r="191" spans="1:23" s="747" customFormat="1" ht="60" customHeight="1">
      <c r="A191" s="235"/>
      <c r="B191" s="517"/>
      <c r="C191" s="553">
        <v>73</v>
      </c>
      <c r="D191" s="108" t="s">
        <v>1548</v>
      </c>
      <c r="E191" s="395">
        <v>0</v>
      </c>
      <c r="F191" s="109">
        <v>650000</v>
      </c>
      <c r="G191" s="395">
        <v>0</v>
      </c>
      <c r="H191" s="395">
        <v>0</v>
      </c>
      <c r="I191" s="395">
        <v>0</v>
      </c>
      <c r="J191" s="338">
        <f t="shared" si="19"/>
        <v>650000</v>
      </c>
      <c r="K191" s="395">
        <v>0</v>
      </c>
      <c r="L191" s="395">
        <v>0</v>
      </c>
      <c r="M191" s="395">
        <v>0</v>
      </c>
      <c r="N191" s="395">
        <v>0</v>
      </c>
      <c r="O191" s="395">
        <v>0</v>
      </c>
      <c r="P191" s="395">
        <v>0</v>
      </c>
      <c r="Q191" s="191" t="s">
        <v>2940</v>
      </c>
      <c r="R191" s="262" t="s">
        <v>1549</v>
      </c>
      <c r="S191" s="210" t="s">
        <v>1550</v>
      </c>
      <c r="T191" s="210">
        <v>1</v>
      </c>
      <c r="U191" s="210">
        <v>1.2</v>
      </c>
      <c r="V191" s="210" t="s">
        <v>56</v>
      </c>
      <c r="W191" s="262" t="s">
        <v>1544</v>
      </c>
    </row>
    <row r="192" spans="1:23" s="747" customFormat="1" ht="60" customHeight="1">
      <c r="A192" s="235"/>
      <c r="B192" s="517"/>
      <c r="C192" s="553">
        <v>74</v>
      </c>
      <c r="D192" s="110" t="s">
        <v>1551</v>
      </c>
      <c r="E192" s="111">
        <v>50000</v>
      </c>
      <c r="F192" s="395">
        <v>0</v>
      </c>
      <c r="G192" s="395">
        <v>0</v>
      </c>
      <c r="H192" s="395">
        <v>0</v>
      </c>
      <c r="I192" s="395">
        <v>0</v>
      </c>
      <c r="J192" s="338">
        <f t="shared" si="19"/>
        <v>50000</v>
      </c>
      <c r="K192" s="395">
        <v>0</v>
      </c>
      <c r="L192" s="395">
        <v>0</v>
      </c>
      <c r="M192" s="395">
        <v>0</v>
      </c>
      <c r="N192" s="395">
        <v>0</v>
      </c>
      <c r="O192" s="395">
        <v>0</v>
      </c>
      <c r="P192" s="395">
        <v>0</v>
      </c>
      <c r="Q192" s="191" t="s">
        <v>2940</v>
      </c>
      <c r="R192" s="262" t="s">
        <v>1552</v>
      </c>
      <c r="S192" s="210" t="s">
        <v>1553</v>
      </c>
      <c r="T192" s="210">
        <v>1</v>
      </c>
      <c r="U192" s="210">
        <v>1.2</v>
      </c>
      <c r="V192" s="210" t="s">
        <v>56</v>
      </c>
      <c r="W192" s="262" t="s">
        <v>1544</v>
      </c>
    </row>
    <row r="193" spans="1:23" s="747" customFormat="1" ht="60" customHeight="1">
      <c r="A193" s="235"/>
      <c r="B193" s="517"/>
      <c r="C193" s="553">
        <v>75</v>
      </c>
      <c r="D193" s="110" t="s">
        <v>1731</v>
      </c>
      <c r="E193" s="395">
        <v>0</v>
      </c>
      <c r="F193" s="109">
        <v>210000</v>
      </c>
      <c r="G193" s="395">
        <v>0</v>
      </c>
      <c r="H193" s="395">
        <v>0</v>
      </c>
      <c r="I193" s="395">
        <v>0</v>
      </c>
      <c r="J193" s="281">
        <v>210000</v>
      </c>
      <c r="K193" s="395">
        <v>0</v>
      </c>
      <c r="L193" s="395">
        <v>0</v>
      </c>
      <c r="M193" s="395">
        <v>0</v>
      </c>
      <c r="N193" s="395">
        <v>0</v>
      </c>
      <c r="O193" s="395">
        <v>0</v>
      </c>
      <c r="P193" s="395">
        <v>0</v>
      </c>
      <c r="Q193" s="191" t="s">
        <v>2940</v>
      </c>
      <c r="R193" s="149" t="s">
        <v>1732</v>
      </c>
      <c r="S193" s="152" t="s">
        <v>1733</v>
      </c>
      <c r="T193" s="210">
        <v>1</v>
      </c>
      <c r="U193" s="210">
        <v>1.2</v>
      </c>
      <c r="V193" s="210" t="s">
        <v>56</v>
      </c>
      <c r="W193" s="149" t="s">
        <v>1725</v>
      </c>
    </row>
    <row r="194" spans="1:23" s="747" customFormat="1" ht="60" customHeight="1">
      <c r="A194" s="235"/>
      <c r="B194" s="517"/>
      <c r="C194" s="553">
        <v>76</v>
      </c>
      <c r="D194" s="110" t="s">
        <v>2916</v>
      </c>
      <c r="E194" s="395">
        <v>0</v>
      </c>
      <c r="F194" s="109">
        <v>393000</v>
      </c>
      <c r="G194" s="395">
        <v>0</v>
      </c>
      <c r="H194" s="395">
        <v>0</v>
      </c>
      <c r="I194" s="395">
        <v>0</v>
      </c>
      <c r="J194" s="281">
        <v>393000</v>
      </c>
      <c r="K194" s="395">
        <v>0</v>
      </c>
      <c r="L194" s="395">
        <v>0</v>
      </c>
      <c r="M194" s="395">
        <v>0</v>
      </c>
      <c r="N194" s="395">
        <v>0</v>
      </c>
      <c r="O194" s="395">
        <v>0</v>
      </c>
      <c r="P194" s="395">
        <v>0</v>
      </c>
      <c r="Q194" s="191" t="s">
        <v>2940</v>
      </c>
      <c r="R194" s="149" t="s">
        <v>1734</v>
      </c>
      <c r="S194" s="152" t="s">
        <v>1735</v>
      </c>
      <c r="T194" s="210">
        <v>1</v>
      </c>
      <c r="U194" s="210">
        <v>1.2</v>
      </c>
      <c r="V194" s="210" t="s">
        <v>56</v>
      </c>
      <c r="W194" s="149" t="s">
        <v>1725</v>
      </c>
    </row>
    <row r="195" spans="1:23" s="747" customFormat="1" ht="60" customHeight="1">
      <c r="A195" s="235"/>
      <c r="B195" s="517"/>
      <c r="C195" s="553">
        <v>77</v>
      </c>
      <c r="D195" s="110" t="s">
        <v>1736</v>
      </c>
      <c r="E195" s="395">
        <v>0</v>
      </c>
      <c r="F195" s="109">
        <v>200000</v>
      </c>
      <c r="G195" s="395">
        <v>0</v>
      </c>
      <c r="H195" s="395">
        <v>0</v>
      </c>
      <c r="I195" s="395">
        <v>0</v>
      </c>
      <c r="J195" s="281">
        <v>200000</v>
      </c>
      <c r="K195" s="395">
        <v>0</v>
      </c>
      <c r="L195" s="395">
        <v>0</v>
      </c>
      <c r="M195" s="395">
        <v>0</v>
      </c>
      <c r="N195" s="395">
        <v>0</v>
      </c>
      <c r="O195" s="395">
        <v>0</v>
      </c>
      <c r="P195" s="395">
        <v>0</v>
      </c>
      <c r="Q195" s="191" t="s">
        <v>2940</v>
      </c>
      <c r="R195" s="149" t="s">
        <v>1737</v>
      </c>
      <c r="S195" s="152" t="s">
        <v>1738</v>
      </c>
      <c r="T195" s="210">
        <v>1</v>
      </c>
      <c r="U195" s="210">
        <v>1.2</v>
      </c>
      <c r="V195" s="210" t="s">
        <v>56</v>
      </c>
      <c r="W195" s="149" t="s">
        <v>1725</v>
      </c>
    </row>
    <row r="196" spans="1:23" s="747" customFormat="1" ht="60" customHeight="1">
      <c r="A196" s="235"/>
      <c r="B196" s="517"/>
      <c r="C196" s="553">
        <v>78</v>
      </c>
      <c r="D196" s="110" t="s">
        <v>1739</v>
      </c>
      <c r="E196" s="395">
        <v>0</v>
      </c>
      <c r="F196" s="109">
        <v>305000</v>
      </c>
      <c r="G196" s="395">
        <v>0</v>
      </c>
      <c r="H196" s="395">
        <v>0</v>
      </c>
      <c r="I196" s="395">
        <v>0</v>
      </c>
      <c r="J196" s="281">
        <v>305000</v>
      </c>
      <c r="K196" s="395">
        <v>0</v>
      </c>
      <c r="L196" s="395">
        <v>0</v>
      </c>
      <c r="M196" s="395">
        <v>0</v>
      </c>
      <c r="N196" s="395">
        <v>0</v>
      </c>
      <c r="O196" s="395">
        <v>0</v>
      </c>
      <c r="P196" s="395">
        <v>0</v>
      </c>
      <c r="Q196" s="191" t="s">
        <v>2940</v>
      </c>
      <c r="R196" s="149" t="s">
        <v>1740</v>
      </c>
      <c r="S196" s="152" t="s">
        <v>1741</v>
      </c>
      <c r="T196" s="210">
        <v>1</v>
      </c>
      <c r="U196" s="210">
        <v>1.2</v>
      </c>
      <c r="V196" s="210" t="s">
        <v>56</v>
      </c>
      <c r="W196" s="149" t="s">
        <v>1725</v>
      </c>
    </row>
    <row r="197" spans="1:23" s="747" customFormat="1" ht="69.75">
      <c r="A197" s="235"/>
      <c r="B197" s="517"/>
      <c r="C197" s="553">
        <v>79</v>
      </c>
      <c r="D197" s="113" t="s">
        <v>1184</v>
      </c>
      <c r="E197" s="173">
        <v>24000</v>
      </c>
      <c r="F197" s="395">
        <v>0</v>
      </c>
      <c r="G197" s="395">
        <v>0</v>
      </c>
      <c r="H197" s="395">
        <v>0</v>
      </c>
      <c r="I197" s="395">
        <v>0</v>
      </c>
      <c r="J197" s="281">
        <f t="shared" ref="J197:J210" si="20">SUM(E197:I197)</f>
        <v>24000</v>
      </c>
      <c r="K197" s="395">
        <v>0</v>
      </c>
      <c r="L197" s="395">
        <v>0</v>
      </c>
      <c r="M197" s="395">
        <v>0</v>
      </c>
      <c r="N197" s="395">
        <v>0</v>
      </c>
      <c r="O197" s="395">
        <v>0</v>
      </c>
      <c r="P197" s="395">
        <v>0</v>
      </c>
      <c r="Q197" s="191" t="s">
        <v>2940</v>
      </c>
      <c r="R197" s="146" t="s">
        <v>1185</v>
      </c>
      <c r="S197" s="210" t="s">
        <v>1186</v>
      </c>
      <c r="T197" s="210">
        <v>1</v>
      </c>
      <c r="U197" s="210">
        <v>1.2</v>
      </c>
      <c r="V197" s="210" t="s">
        <v>56</v>
      </c>
      <c r="W197" s="149" t="s">
        <v>1171</v>
      </c>
    </row>
    <row r="198" spans="1:23" s="747" customFormat="1" ht="69.75">
      <c r="A198" s="235"/>
      <c r="B198" s="517"/>
      <c r="C198" s="553">
        <v>80</v>
      </c>
      <c r="D198" s="110" t="s">
        <v>3109</v>
      </c>
      <c r="E198" s="173">
        <v>19000</v>
      </c>
      <c r="F198" s="395">
        <v>0</v>
      </c>
      <c r="G198" s="395">
        <v>0</v>
      </c>
      <c r="H198" s="395">
        <v>0</v>
      </c>
      <c r="I198" s="395">
        <v>0</v>
      </c>
      <c r="J198" s="281">
        <f t="shared" si="20"/>
        <v>19000</v>
      </c>
      <c r="K198" s="395">
        <v>0</v>
      </c>
      <c r="L198" s="395">
        <v>0</v>
      </c>
      <c r="M198" s="395">
        <v>0</v>
      </c>
      <c r="N198" s="395">
        <v>0</v>
      </c>
      <c r="O198" s="395">
        <v>0</v>
      </c>
      <c r="P198" s="395">
        <v>0</v>
      </c>
      <c r="Q198" s="191" t="s">
        <v>2940</v>
      </c>
      <c r="R198" s="146" t="s">
        <v>1187</v>
      </c>
      <c r="S198" s="210" t="s">
        <v>1188</v>
      </c>
      <c r="T198" s="210">
        <v>1</v>
      </c>
      <c r="U198" s="210">
        <v>1.2</v>
      </c>
      <c r="V198" s="210" t="s">
        <v>56</v>
      </c>
      <c r="W198" s="149" t="s">
        <v>1171</v>
      </c>
    </row>
    <row r="199" spans="1:23" s="747" customFormat="1" ht="69.75">
      <c r="A199" s="235"/>
      <c r="B199" s="517"/>
      <c r="C199" s="553">
        <v>81</v>
      </c>
      <c r="D199" s="110" t="s">
        <v>910</v>
      </c>
      <c r="E199" s="173">
        <v>20000</v>
      </c>
      <c r="F199" s="395">
        <v>0</v>
      </c>
      <c r="G199" s="395">
        <v>0</v>
      </c>
      <c r="H199" s="395">
        <v>0</v>
      </c>
      <c r="I199" s="395">
        <v>0</v>
      </c>
      <c r="J199" s="227">
        <f t="shared" si="20"/>
        <v>20000</v>
      </c>
      <c r="K199" s="395">
        <v>0</v>
      </c>
      <c r="L199" s="395">
        <v>0</v>
      </c>
      <c r="M199" s="395">
        <v>0</v>
      </c>
      <c r="N199" s="395">
        <v>0</v>
      </c>
      <c r="O199" s="395">
        <v>0</v>
      </c>
      <c r="P199" s="395">
        <v>0</v>
      </c>
      <c r="Q199" s="191" t="s">
        <v>2940</v>
      </c>
      <c r="R199" s="146" t="s">
        <v>911</v>
      </c>
      <c r="S199" s="874" t="s">
        <v>912</v>
      </c>
      <c r="T199" s="210">
        <v>1</v>
      </c>
      <c r="U199" s="210">
        <v>1.2</v>
      </c>
      <c r="V199" s="210" t="s">
        <v>56</v>
      </c>
      <c r="W199" s="149" t="s">
        <v>893</v>
      </c>
    </row>
    <row r="200" spans="1:23" s="747" customFormat="1" ht="69.95" customHeight="1">
      <c r="A200" s="235"/>
      <c r="B200" s="517"/>
      <c r="C200" s="553">
        <v>82</v>
      </c>
      <c r="D200" s="110" t="s">
        <v>913</v>
      </c>
      <c r="E200" s="173">
        <v>45000</v>
      </c>
      <c r="F200" s="395">
        <v>0</v>
      </c>
      <c r="G200" s="395">
        <v>0</v>
      </c>
      <c r="H200" s="395">
        <v>0</v>
      </c>
      <c r="I200" s="395">
        <v>0</v>
      </c>
      <c r="J200" s="227">
        <f t="shared" si="20"/>
        <v>45000</v>
      </c>
      <c r="K200" s="395">
        <v>0</v>
      </c>
      <c r="L200" s="395">
        <v>0</v>
      </c>
      <c r="M200" s="395">
        <v>0</v>
      </c>
      <c r="N200" s="395">
        <v>0</v>
      </c>
      <c r="O200" s="395">
        <v>0</v>
      </c>
      <c r="P200" s="395">
        <v>0</v>
      </c>
      <c r="Q200" s="191" t="s">
        <v>2940</v>
      </c>
      <c r="R200" s="146" t="s">
        <v>914</v>
      </c>
      <c r="S200" s="874">
        <v>896580474</v>
      </c>
      <c r="T200" s="210">
        <v>1</v>
      </c>
      <c r="U200" s="210">
        <v>1.2</v>
      </c>
      <c r="V200" s="210" t="s">
        <v>56</v>
      </c>
      <c r="W200" s="149" t="s">
        <v>893</v>
      </c>
    </row>
    <row r="201" spans="1:23" s="747" customFormat="1" ht="69.95" customHeight="1">
      <c r="A201" s="235"/>
      <c r="B201" s="517"/>
      <c r="C201" s="553">
        <v>83</v>
      </c>
      <c r="D201" s="110" t="s">
        <v>915</v>
      </c>
      <c r="E201" s="173">
        <v>45000</v>
      </c>
      <c r="F201" s="395">
        <v>0</v>
      </c>
      <c r="G201" s="395">
        <v>0</v>
      </c>
      <c r="H201" s="395">
        <v>0</v>
      </c>
      <c r="I201" s="395">
        <v>0</v>
      </c>
      <c r="J201" s="227">
        <f t="shared" si="20"/>
        <v>45000</v>
      </c>
      <c r="K201" s="395">
        <v>0</v>
      </c>
      <c r="L201" s="395">
        <v>0</v>
      </c>
      <c r="M201" s="395">
        <v>0</v>
      </c>
      <c r="N201" s="395">
        <v>0</v>
      </c>
      <c r="O201" s="395">
        <v>0</v>
      </c>
      <c r="P201" s="395">
        <v>0</v>
      </c>
      <c r="Q201" s="191" t="s">
        <v>2940</v>
      </c>
      <c r="R201" s="146" t="s">
        <v>916</v>
      </c>
      <c r="S201" s="874">
        <v>859219559</v>
      </c>
      <c r="T201" s="210">
        <v>1</v>
      </c>
      <c r="U201" s="210">
        <v>1.2</v>
      </c>
      <c r="V201" s="210" t="s">
        <v>56</v>
      </c>
      <c r="W201" s="149" t="s">
        <v>893</v>
      </c>
    </row>
    <row r="202" spans="1:23" s="747" customFormat="1" ht="69.95" customHeight="1">
      <c r="A202" s="235"/>
      <c r="B202" s="517"/>
      <c r="C202" s="553">
        <v>84</v>
      </c>
      <c r="D202" s="108" t="s">
        <v>1168</v>
      </c>
      <c r="E202" s="395">
        <v>0</v>
      </c>
      <c r="F202" s="109">
        <v>207600</v>
      </c>
      <c r="G202" s="395">
        <v>0</v>
      </c>
      <c r="H202" s="395">
        <v>0</v>
      </c>
      <c r="I202" s="395">
        <v>0</v>
      </c>
      <c r="J202" s="281">
        <f t="shared" si="20"/>
        <v>207600</v>
      </c>
      <c r="K202" s="395">
        <v>0</v>
      </c>
      <c r="L202" s="395">
        <v>0</v>
      </c>
      <c r="M202" s="395">
        <v>0</v>
      </c>
      <c r="N202" s="395">
        <v>0</v>
      </c>
      <c r="O202" s="395">
        <v>0</v>
      </c>
      <c r="P202" s="395">
        <v>0</v>
      </c>
      <c r="Q202" s="191" t="s">
        <v>2940</v>
      </c>
      <c r="R202" s="146" t="s">
        <v>1169</v>
      </c>
      <c r="S202" s="210" t="s">
        <v>1170</v>
      </c>
      <c r="T202" s="210">
        <v>1</v>
      </c>
      <c r="U202" s="210">
        <v>1.2</v>
      </c>
      <c r="V202" s="210" t="s">
        <v>56</v>
      </c>
      <c r="W202" s="149" t="s">
        <v>1171</v>
      </c>
    </row>
    <row r="203" spans="1:23" s="747" customFormat="1" ht="69.95" customHeight="1">
      <c r="A203" s="235"/>
      <c r="B203" s="517"/>
      <c r="C203" s="553">
        <v>85</v>
      </c>
      <c r="D203" s="108" t="s">
        <v>1172</v>
      </c>
      <c r="E203" s="395">
        <v>0</v>
      </c>
      <c r="F203" s="109">
        <v>100100</v>
      </c>
      <c r="G203" s="395">
        <v>0</v>
      </c>
      <c r="H203" s="395">
        <v>0</v>
      </c>
      <c r="I203" s="395">
        <v>0</v>
      </c>
      <c r="J203" s="281">
        <f t="shared" si="20"/>
        <v>100100</v>
      </c>
      <c r="K203" s="395">
        <v>0</v>
      </c>
      <c r="L203" s="395">
        <v>0</v>
      </c>
      <c r="M203" s="395">
        <v>0</v>
      </c>
      <c r="N203" s="395">
        <v>0</v>
      </c>
      <c r="O203" s="395">
        <v>0</v>
      </c>
      <c r="P203" s="395">
        <v>0</v>
      </c>
      <c r="Q203" s="191" t="s">
        <v>2940</v>
      </c>
      <c r="R203" s="146" t="s">
        <v>1173</v>
      </c>
      <c r="S203" s="210" t="s">
        <v>1174</v>
      </c>
      <c r="T203" s="210">
        <v>1</v>
      </c>
      <c r="U203" s="210">
        <v>1.2</v>
      </c>
      <c r="V203" s="210" t="s">
        <v>56</v>
      </c>
      <c r="W203" s="149" t="s">
        <v>1171</v>
      </c>
    </row>
    <row r="204" spans="1:23" s="747" customFormat="1" ht="69.95" customHeight="1">
      <c r="A204" s="235"/>
      <c r="B204" s="517"/>
      <c r="C204" s="553">
        <v>86</v>
      </c>
      <c r="D204" s="108" t="s">
        <v>3306</v>
      </c>
      <c r="E204" s="395">
        <v>0</v>
      </c>
      <c r="F204" s="109">
        <v>220000</v>
      </c>
      <c r="G204" s="395">
        <v>0</v>
      </c>
      <c r="H204" s="395">
        <v>0</v>
      </c>
      <c r="I204" s="395">
        <v>0</v>
      </c>
      <c r="J204" s="281">
        <f t="shared" si="20"/>
        <v>220000</v>
      </c>
      <c r="K204" s="395">
        <v>0</v>
      </c>
      <c r="L204" s="395">
        <v>0</v>
      </c>
      <c r="M204" s="395">
        <v>0</v>
      </c>
      <c r="N204" s="395">
        <v>0</v>
      </c>
      <c r="O204" s="395">
        <v>0</v>
      </c>
      <c r="P204" s="395">
        <v>0</v>
      </c>
      <c r="Q204" s="191" t="s">
        <v>2940</v>
      </c>
      <c r="R204" s="146" t="s">
        <v>1175</v>
      </c>
      <c r="S204" s="210" t="s">
        <v>1176</v>
      </c>
      <c r="T204" s="210">
        <v>1</v>
      </c>
      <c r="U204" s="210">
        <v>1.2</v>
      </c>
      <c r="V204" s="210" t="s">
        <v>56</v>
      </c>
      <c r="W204" s="149" t="s">
        <v>1171</v>
      </c>
    </row>
    <row r="205" spans="1:23" s="747" customFormat="1" ht="69.95" customHeight="1">
      <c r="A205" s="235"/>
      <c r="B205" s="517"/>
      <c r="C205" s="553">
        <v>87</v>
      </c>
      <c r="D205" s="108" t="s">
        <v>1177</v>
      </c>
      <c r="E205" s="395">
        <v>0</v>
      </c>
      <c r="F205" s="109">
        <v>300000</v>
      </c>
      <c r="G205" s="395">
        <v>0</v>
      </c>
      <c r="H205" s="395">
        <v>0</v>
      </c>
      <c r="I205" s="395">
        <v>0</v>
      </c>
      <c r="J205" s="281">
        <f t="shared" si="20"/>
        <v>300000</v>
      </c>
      <c r="K205" s="395">
        <v>0</v>
      </c>
      <c r="L205" s="395">
        <v>0</v>
      </c>
      <c r="M205" s="395">
        <v>0</v>
      </c>
      <c r="N205" s="395">
        <v>0</v>
      </c>
      <c r="O205" s="395">
        <v>0</v>
      </c>
      <c r="P205" s="395">
        <v>0</v>
      </c>
      <c r="Q205" s="191" t="s">
        <v>2940</v>
      </c>
      <c r="R205" s="146" t="s">
        <v>1178</v>
      </c>
      <c r="S205" s="210" t="s">
        <v>1179</v>
      </c>
      <c r="T205" s="210">
        <v>1</v>
      </c>
      <c r="U205" s="210">
        <v>1.2</v>
      </c>
      <c r="V205" s="210" t="s">
        <v>56</v>
      </c>
      <c r="W205" s="149" t="s">
        <v>1171</v>
      </c>
    </row>
    <row r="206" spans="1:23" s="747" customFormat="1" ht="69.95" customHeight="1">
      <c r="A206" s="235"/>
      <c r="B206" s="517"/>
      <c r="C206" s="553">
        <v>88</v>
      </c>
      <c r="D206" s="110" t="s">
        <v>908</v>
      </c>
      <c r="E206" s="173">
        <v>20000</v>
      </c>
      <c r="F206" s="395">
        <v>0</v>
      </c>
      <c r="G206" s="395">
        <v>0</v>
      </c>
      <c r="H206" s="395">
        <v>0</v>
      </c>
      <c r="I206" s="395">
        <v>0</v>
      </c>
      <c r="J206" s="227">
        <f t="shared" si="20"/>
        <v>20000</v>
      </c>
      <c r="K206" s="395">
        <v>0</v>
      </c>
      <c r="L206" s="395">
        <v>0</v>
      </c>
      <c r="M206" s="395">
        <v>0</v>
      </c>
      <c r="N206" s="395">
        <v>0</v>
      </c>
      <c r="O206" s="395">
        <v>0</v>
      </c>
      <c r="P206" s="395">
        <v>0</v>
      </c>
      <c r="Q206" s="191" t="s">
        <v>2940</v>
      </c>
      <c r="R206" s="870" t="s">
        <v>909</v>
      </c>
      <c r="S206" s="874">
        <v>807154767</v>
      </c>
      <c r="T206" s="210">
        <v>1</v>
      </c>
      <c r="U206" s="210">
        <v>1.2</v>
      </c>
      <c r="V206" s="210" t="s">
        <v>56</v>
      </c>
      <c r="W206" s="149" t="s">
        <v>893</v>
      </c>
    </row>
    <row r="207" spans="1:23" s="747" customFormat="1" ht="69.95" customHeight="1">
      <c r="A207" s="235"/>
      <c r="B207" s="517"/>
      <c r="C207" s="553">
        <v>89</v>
      </c>
      <c r="D207" s="110" t="s">
        <v>905</v>
      </c>
      <c r="E207" s="173">
        <v>10000</v>
      </c>
      <c r="F207" s="395">
        <v>0</v>
      </c>
      <c r="G207" s="395">
        <v>0</v>
      </c>
      <c r="H207" s="395">
        <v>0</v>
      </c>
      <c r="I207" s="395">
        <v>0</v>
      </c>
      <c r="J207" s="227">
        <f t="shared" si="20"/>
        <v>10000</v>
      </c>
      <c r="K207" s="395">
        <v>0</v>
      </c>
      <c r="L207" s="395">
        <v>0</v>
      </c>
      <c r="M207" s="395">
        <v>0</v>
      </c>
      <c r="N207" s="395">
        <v>0</v>
      </c>
      <c r="O207" s="395">
        <v>0</v>
      </c>
      <c r="P207" s="395">
        <v>0</v>
      </c>
      <c r="Q207" s="191" t="s">
        <v>2940</v>
      </c>
      <c r="R207" s="146" t="s">
        <v>906</v>
      </c>
      <c r="S207" s="874" t="s">
        <v>907</v>
      </c>
      <c r="T207" s="210">
        <v>1</v>
      </c>
      <c r="U207" s="210">
        <v>1.2</v>
      </c>
      <c r="V207" s="210" t="s">
        <v>56</v>
      </c>
      <c r="W207" s="149" t="s">
        <v>893</v>
      </c>
    </row>
    <row r="208" spans="1:23" s="747" customFormat="1" ht="69.95" customHeight="1">
      <c r="A208" s="235"/>
      <c r="B208" s="517"/>
      <c r="C208" s="553">
        <v>90</v>
      </c>
      <c r="D208" s="108" t="s">
        <v>3110</v>
      </c>
      <c r="E208" s="395">
        <v>0</v>
      </c>
      <c r="F208" s="109">
        <v>200400</v>
      </c>
      <c r="G208" s="395">
        <v>0</v>
      </c>
      <c r="H208" s="395">
        <v>0</v>
      </c>
      <c r="I208" s="395">
        <v>0</v>
      </c>
      <c r="J208" s="227">
        <f t="shared" si="20"/>
        <v>200400</v>
      </c>
      <c r="K208" s="395">
        <v>0</v>
      </c>
      <c r="L208" s="395">
        <v>0</v>
      </c>
      <c r="M208" s="395">
        <v>0</v>
      </c>
      <c r="N208" s="395">
        <v>0</v>
      </c>
      <c r="O208" s="395">
        <v>0</v>
      </c>
      <c r="P208" s="395">
        <v>0</v>
      </c>
      <c r="Q208" s="191" t="s">
        <v>2940</v>
      </c>
      <c r="R208" s="146" t="s">
        <v>901</v>
      </c>
      <c r="S208" s="875" t="s">
        <v>902</v>
      </c>
      <c r="T208" s="210">
        <v>1</v>
      </c>
      <c r="U208" s="210">
        <v>1.2</v>
      </c>
      <c r="V208" s="210" t="s">
        <v>56</v>
      </c>
      <c r="W208" s="149" t="s">
        <v>893</v>
      </c>
    </row>
    <row r="209" spans="1:23" s="747" customFormat="1" ht="69.95" customHeight="1">
      <c r="A209" s="235"/>
      <c r="B209" s="517"/>
      <c r="C209" s="553">
        <v>91</v>
      </c>
      <c r="D209" s="108" t="s">
        <v>897</v>
      </c>
      <c r="E209" s="395">
        <v>0</v>
      </c>
      <c r="F209" s="109">
        <v>300000</v>
      </c>
      <c r="G209" s="395">
        <v>0</v>
      </c>
      <c r="H209" s="395">
        <v>0</v>
      </c>
      <c r="I209" s="395">
        <v>0</v>
      </c>
      <c r="J209" s="227">
        <f t="shared" si="20"/>
        <v>300000</v>
      </c>
      <c r="K209" s="395">
        <v>0</v>
      </c>
      <c r="L209" s="395">
        <v>0</v>
      </c>
      <c r="M209" s="395">
        <v>0</v>
      </c>
      <c r="N209" s="395">
        <v>0</v>
      </c>
      <c r="O209" s="395">
        <v>0</v>
      </c>
      <c r="P209" s="395">
        <v>0</v>
      </c>
      <c r="Q209" s="191" t="s">
        <v>2940</v>
      </c>
      <c r="R209" s="146" t="s">
        <v>898</v>
      </c>
      <c r="S209" s="874" t="s">
        <v>899</v>
      </c>
      <c r="T209" s="210">
        <v>1</v>
      </c>
      <c r="U209" s="210">
        <v>1.2</v>
      </c>
      <c r="V209" s="210" t="s">
        <v>56</v>
      </c>
      <c r="W209" s="149" t="s">
        <v>893</v>
      </c>
    </row>
    <row r="210" spans="1:23" s="747" customFormat="1" ht="69.95" customHeight="1">
      <c r="A210" s="235"/>
      <c r="B210" s="517"/>
      <c r="C210" s="553">
        <v>92</v>
      </c>
      <c r="D210" s="108" t="s">
        <v>895</v>
      </c>
      <c r="E210" s="395">
        <v>0</v>
      </c>
      <c r="F210" s="109">
        <v>213300</v>
      </c>
      <c r="G210" s="395">
        <v>0</v>
      </c>
      <c r="H210" s="395">
        <v>0</v>
      </c>
      <c r="I210" s="395">
        <v>0</v>
      </c>
      <c r="J210" s="227">
        <f t="shared" si="20"/>
        <v>213300</v>
      </c>
      <c r="K210" s="395">
        <v>0</v>
      </c>
      <c r="L210" s="395">
        <v>0</v>
      </c>
      <c r="M210" s="395">
        <v>0</v>
      </c>
      <c r="N210" s="395">
        <v>0</v>
      </c>
      <c r="O210" s="395">
        <v>0</v>
      </c>
      <c r="P210" s="395">
        <v>0</v>
      </c>
      <c r="Q210" s="191" t="s">
        <v>2940</v>
      </c>
      <c r="R210" s="146" t="s">
        <v>896</v>
      </c>
      <c r="S210" s="874">
        <v>818980511</v>
      </c>
      <c r="T210" s="210">
        <v>1</v>
      </c>
      <c r="U210" s="210">
        <v>1.2</v>
      </c>
      <c r="V210" s="210" t="s">
        <v>56</v>
      </c>
      <c r="W210" s="149" t="s">
        <v>893</v>
      </c>
    </row>
    <row r="211" spans="1:23" s="747" customFormat="1" ht="69.95" customHeight="1">
      <c r="A211" s="235"/>
      <c r="B211" s="517"/>
      <c r="C211" s="553">
        <v>93</v>
      </c>
      <c r="D211" s="114" t="s">
        <v>596</v>
      </c>
      <c r="E211" s="147">
        <v>24000</v>
      </c>
      <c r="F211" s="395">
        <v>0</v>
      </c>
      <c r="G211" s="395">
        <v>0</v>
      </c>
      <c r="H211" s="395">
        <v>0</v>
      </c>
      <c r="I211" s="395">
        <v>0</v>
      </c>
      <c r="J211" s="1131">
        <v>24000</v>
      </c>
      <c r="K211" s="395">
        <v>0</v>
      </c>
      <c r="L211" s="395">
        <v>0</v>
      </c>
      <c r="M211" s="395">
        <v>0</v>
      </c>
      <c r="N211" s="395">
        <v>0</v>
      </c>
      <c r="O211" s="395">
        <v>0</v>
      </c>
      <c r="P211" s="395">
        <v>0</v>
      </c>
      <c r="Q211" s="191" t="s">
        <v>2940</v>
      </c>
      <c r="R211" s="446" t="s">
        <v>597</v>
      </c>
      <c r="S211" s="943" t="s">
        <v>598</v>
      </c>
      <c r="T211" s="210">
        <v>1</v>
      </c>
      <c r="U211" s="210">
        <v>1.2</v>
      </c>
      <c r="V211" s="210" t="s">
        <v>56</v>
      </c>
      <c r="W211" s="783" t="s">
        <v>588</v>
      </c>
    </row>
    <row r="212" spans="1:23" s="747" customFormat="1" ht="69.95" customHeight="1">
      <c r="A212" s="235"/>
      <c r="B212" s="517"/>
      <c r="C212" s="553">
        <v>94</v>
      </c>
      <c r="D212" s="114" t="s">
        <v>591</v>
      </c>
      <c r="E212" s="147">
        <v>27000</v>
      </c>
      <c r="F212" s="395">
        <v>0</v>
      </c>
      <c r="G212" s="395">
        <v>0</v>
      </c>
      <c r="H212" s="395">
        <v>0</v>
      </c>
      <c r="I212" s="395">
        <v>0</v>
      </c>
      <c r="J212" s="1131">
        <v>27000</v>
      </c>
      <c r="K212" s="395">
        <v>0</v>
      </c>
      <c r="L212" s="395">
        <v>0</v>
      </c>
      <c r="M212" s="395">
        <v>0</v>
      </c>
      <c r="N212" s="395">
        <v>0</v>
      </c>
      <c r="O212" s="395">
        <v>0</v>
      </c>
      <c r="P212" s="395">
        <v>0</v>
      </c>
      <c r="Q212" s="191" t="s">
        <v>2940</v>
      </c>
      <c r="R212" s="446" t="s">
        <v>592</v>
      </c>
      <c r="S212" s="943" t="s">
        <v>593</v>
      </c>
      <c r="T212" s="210">
        <v>1</v>
      </c>
      <c r="U212" s="210">
        <v>1.2</v>
      </c>
      <c r="V212" s="210" t="s">
        <v>56</v>
      </c>
      <c r="W212" s="783" t="s">
        <v>588</v>
      </c>
    </row>
    <row r="213" spans="1:23" s="747" customFormat="1" ht="69.95" customHeight="1">
      <c r="A213" s="235"/>
      <c r="B213" s="517"/>
      <c r="C213" s="553">
        <v>95</v>
      </c>
      <c r="D213" s="110" t="s">
        <v>246</v>
      </c>
      <c r="E213" s="112">
        <v>50000</v>
      </c>
      <c r="F213" s="210" t="s">
        <v>150</v>
      </c>
      <c r="G213" s="210" t="s">
        <v>150</v>
      </c>
      <c r="H213" s="210" t="s">
        <v>150</v>
      </c>
      <c r="I213" s="210" t="s">
        <v>150</v>
      </c>
      <c r="J213" s="1131">
        <v>50000</v>
      </c>
      <c r="K213" s="210" t="s">
        <v>150</v>
      </c>
      <c r="L213" s="395">
        <v>0</v>
      </c>
      <c r="M213" s="395">
        <v>0</v>
      </c>
      <c r="N213" s="395">
        <v>0</v>
      </c>
      <c r="O213" s="395">
        <v>0</v>
      </c>
      <c r="P213" s="395">
        <v>0</v>
      </c>
      <c r="Q213" s="246">
        <v>22129</v>
      </c>
      <c r="R213" s="146" t="s">
        <v>247</v>
      </c>
      <c r="S213" s="210" t="s">
        <v>248</v>
      </c>
      <c r="T213" s="210">
        <v>1</v>
      </c>
      <c r="U213" s="210">
        <v>1.2</v>
      </c>
      <c r="V213" s="210" t="s">
        <v>56</v>
      </c>
      <c r="W213" s="262" t="s">
        <v>153</v>
      </c>
    </row>
    <row r="214" spans="1:23" s="747" customFormat="1" ht="69.95" customHeight="1">
      <c r="A214" s="235"/>
      <c r="B214" s="517"/>
      <c r="C214" s="553">
        <v>96</v>
      </c>
      <c r="D214" s="110" t="s">
        <v>249</v>
      </c>
      <c r="E214" s="112">
        <v>50000</v>
      </c>
      <c r="F214" s="210" t="s">
        <v>150</v>
      </c>
      <c r="G214" s="210" t="s">
        <v>150</v>
      </c>
      <c r="H214" s="210" t="s">
        <v>150</v>
      </c>
      <c r="I214" s="210" t="s">
        <v>150</v>
      </c>
      <c r="J214" s="1131">
        <v>50000</v>
      </c>
      <c r="K214" s="210" t="s">
        <v>150</v>
      </c>
      <c r="L214" s="395">
        <v>0</v>
      </c>
      <c r="M214" s="395">
        <v>0</v>
      </c>
      <c r="N214" s="395">
        <v>0</v>
      </c>
      <c r="O214" s="395">
        <v>0</v>
      </c>
      <c r="P214" s="395">
        <v>0</v>
      </c>
      <c r="Q214" s="246">
        <v>22129</v>
      </c>
      <c r="R214" s="146" t="s">
        <v>250</v>
      </c>
      <c r="S214" s="210" t="s">
        <v>251</v>
      </c>
      <c r="T214" s="210">
        <v>1</v>
      </c>
      <c r="U214" s="210">
        <v>1.2</v>
      </c>
      <c r="V214" s="210" t="s">
        <v>56</v>
      </c>
      <c r="W214" s="262" t="s">
        <v>153</v>
      </c>
    </row>
    <row r="215" spans="1:23" s="747" customFormat="1" ht="69.95" customHeight="1">
      <c r="A215" s="235"/>
      <c r="B215" s="517"/>
      <c r="C215" s="553">
        <v>97</v>
      </c>
      <c r="D215" s="110" t="s">
        <v>252</v>
      </c>
      <c r="E215" s="112">
        <v>38000</v>
      </c>
      <c r="F215" s="210" t="s">
        <v>150</v>
      </c>
      <c r="G215" s="210" t="s">
        <v>150</v>
      </c>
      <c r="H215" s="210" t="s">
        <v>150</v>
      </c>
      <c r="I215" s="210" t="s">
        <v>150</v>
      </c>
      <c r="J215" s="1131">
        <v>38000</v>
      </c>
      <c r="K215" s="210" t="s">
        <v>150</v>
      </c>
      <c r="L215" s="395">
        <v>0</v>
      </c>
      <c r="M215" s="395">
        <v>0</v>
      </c>
      <c r="N215" s="395">
        <v>0</v>
      </c>
      <c r="O215" s="395">
        <v>0</v>
      </c>
      <c r="P215" s="395">
        <v>0</v>
      </c>
      <c r="Q215" s="246">
        <v>22129</v>
      </c>
      <c r="R215" s="262" t="s">
        <v>253</v>
      </c>
      <c r="S215" s="210" t="s">
        <v>254</v>
      </c>
      <c r="T215" s="210">
        <v>1</v>
      </c>
      <c r="U215" s="210">
        <v>1.2</v>
      </c>
      <c r="V215" s="210" t="s">
        <v>56</v>
      </c>
      <c r="W215" s="262" t="s">
        <v>153</v>
      </c>
    </row>
    <row r="216" spans="1:23" s="747" customFormat="1" ht="69.95" customHeight="1">
      <c r="A216" s="235"/>
      <c r="B216" s="517"/>
      <c r="C216" s="553">
        <v>98</v>
      </c>
      <c r="D216" s="114" t="s">
        <v>585</v>
      </c>
      <c r="E216" s="147">
        <v>25000</v>
      </c>
      <c r="F216" s="360"/>
      <c r="G216" s="549"/>
      <c r="H216" s="549"/>
      <c r="I216" s="549"/>
      <c r="J216" s="1131">
        <v>25000</v>
      </c>
      <c r="K216" s="549"/>
      <c r="L216" s="549"/>
      <c r="M216" s="549"/>
      <c r="N216" s="549"/>
      <c r="O216" s="549"/>
      <c r="P216" s="549"/>
      <c r="Q216" s="191" t="s">
        <v>2940</v>
      </c>
      <c r="R216" s="446" t="s">
        <v>586</v>
      </c>
      <c r="S216" s="943" t="s">
        <v>587</v>
      </c>
      <c r="T216" s="210">
        <v>1</v>
      </c>
      <c r="U216" s="210">
        <v>1.2</v>
      </c>
      <c r="V216" s="210" t="s">
        <v>56</v>
      </c>
      <c r="W216" s="446" t="s">
        <v>588</v>
      </c>
    </row>
    <row r="217" spans="1:23" s="747" customFormat="1" ht="69.95" customHeight="1">
      <c r="A217" s="235"/>
      <c r="B217" s="517"/>
      <c r="C217" s="553">
        <v>99</v>
      </c>
      <c r="D217" s="205" t="s">
        <v>240</v>
      </c>
      <c r="E217" s="109">
        <v>48000</v>
      </c>
      <c r="F217" s="210" t="s">
        <v>150</v>
      </c>
      <c r="G217" s="210" t="s">
        <v>150</v>
      </c>
      <c r="H217" s="210" t="s">
        <v>150</v>
      </c>
      <c r="I217" s="210" t="s">
        <v>150</v>
      </c>
      <c r="J217" s="1131">
        <v>48000</v>
      </c>
      <c r="K217" s="210" t="s">
        <v>150</v>
      </c>
      <c r="L217" s="395">
        <v>0</v>
      </c>
      <c r="M217" s="395">
        <v>0</v>
      </c>
      <c r="N217" s="395">
        <v>0</v>
      </c>
      <c r="O217" s="395">
        <v>0</v>
      </c>
      <c r="P217" s="395">
        <v>0</v>
      </c>
      <c r="Q217" s="246">
        <v>22129</v>
      </c>
      <c r="R217" s="262" t="s">
        <v>241</v>
      </c>
      <c r="S217" s="210" t="s">
        <v>242</v>
      </c>
      <c r="T217" s="210">
        <v>1</v>
      </c>
      <c r="U217" s="210">
        <v>1.2</v>
      </c>
      <c r="V217" s="210" t="s">
        <v>56</v>
      </c>
      <c r="W217" s="262" t="s">
        <v>153</v>
      </c>
    </row>
    <row r="218" spans="1:23" s="747" customFormat="1" ht="69.95" customHeight="1">
      <c r="A218" s="235"/>
      <c r="B218" s="517"/>
      <c r="C218" s="553">
        <v>100</v>
      </c>
      <c r="D218" s="108" t="s">
        <v>3111</v>
      </c>
      <c r="E218" s="210" t="s">
        <v>150</v>
      </c>
      <c r="F218" s="109">
        <v>350000</v>
      </c>
      <c r="G218" s="210" t="s">
        <v>150</v>
      </c>
      <c r="H218" s="210" t="s">
        <v>150</v>
      </c>
      <c r="I218" s="210" t="s">
        <v>150</v>
      </c>
      <c r="J218" s="1131">
        <v>350000</v>
      </c>
      <c r="K218" s="210" t="s">
        <v>150</v>
      </c>
      <c r="L218" s="395">
        <v>0</v>
      </c>
      <c r="M218" s="395">
        <v>0</v>
      </c>
      <c r="N218" s="395">
        <v>0</v>
      </c>
      <c r="O218" s="395">
        <v>0</v>
      </c>
      <c r="P218" s="395">
        <v>0</v>
      </c>
      <c r="Q218" s="246">
        <v>22129</v>
      </c>
      <c r="R218" s="262" t="s">
        <v>232</v>
      </c>
      <c r="S218" s="210" t="s">
        <v>233</v>
      </c>
      <c r="T218" s="210">
        <v>1</v>
      </c>
      <c r="U218" s="210">
        <v>1.2</v>
      </c>
      <c r="V218" s="210" t="s">
        <v>56</v>
      </c>
      <c r="W218" s="262" t="s">
        <v>153</v>
      </c>
    </row>
    <row r="219" spans="1:23" s="747" customFormat="1" ht="69.95" customHeight="1">
      <c r="A219" s="235"/>
      <c r="B219" s="517"/>
      <c r="C219" s="553">
        <v>101</v>
      </c>
      <c r="D219" s="108" t="s">
        <v>234</v>
      </c>
      <c r="E219" s="210" t="s">
        <v>150</v>
      </c>
      <c r="F219" s="109">
        <v>300000</v>
      </c>
      <c r="G219" s="210" t="s">
        <v>150</v>
      </c>
      <c r="H219" s="210" t="s">
        <v>150</v>
      </c>
      <c r="I219" s="210" t="s">
        <v>150</v>
      </c>
      <c r="J219" s="1131">
        <v>300000</v>
      </c>
      <c r="K219" s="210" t="s">
        <v>150</v>
      </c>
      <c r="L219" s="395">
        <v>0</v>
      </c>
      <c r="M219" s="395">
        <v>0</v>
      </c>
      <c r="N219" s="395">
        <v>0</v>
      </c>
      <c r="O219" s="395">
        <v>0</v>
      </c>
      <c r="P219" s="395">
        <v>0</v>
      </c>
      <c r="Q219" s="246">
        <v>22129</v>
      </c>
      <c r="R219" s="262" t="s">
        <v>232</v>
      </c>
      <c r="S219" s="210" t="s">
        <v>233</v>
      </c>
      <c r="T219" s="210">
        <v>1</v>
      </c>
      <c r="U219" s="210">
        <v>1.2</v>
      </c>
      <c r="V219" s="210" t="s">
        <v>56</v>
      </c>
      <c r="W219" s="262" t="s">
        <v>153</v>
      </c>
    </row>
    <row r="220" spans="1:23" s="747" customFormat="1" ht="69.95" customHeight="1">
      <c r="A220" s="235"/>
      <c r="B220" s="517"/>
      <c r="C220" s="553">
        <v>102</v>
      </c>
      <c r="D220" s="108" t="s">
        <v>235</v>
      </c>
      <c r="E220" s="210" t="s">
        <v>150</v>
      </c>
      <c r="F220" s="109">
        <v>350000</v>
      </c>
      <c r="G220" s="210" t="s">
        <v>150</v>
      </c>
      <c r="H220" s="210" t="s">
        <v>150</v>
      </c>
      <c r="I220" s="210" t="s">
        <v>150</v>
      </c>
      <c r="J220" s="1131">
        <v>350000</v>
      </c>
      <c r="K220" s="210" t="s">
        <v>150</v>
      </c>
      <c r="L220" s="395">
        <v>0</v>
      </c>
      <c r="M220" s="395">
        <v>0</v>
      </c>
      <c r="N220" s="395">
        <v>0</v>
      </c>
      <c r="O220" s="395">
        <v>0</v>
      </c>
      <c r="P220" s="395">
        <v>0</v>
      </c>
      <c r="Q220" s="246">
        <v>22129</v>
      </c>
      <c r="R220" s="146" t="s">
        <v>236</v>
      </c>
      <c r="S220" s="210" t="s">
        <v>237</v>
      </c>
      <c r="T220" s="210">
        <v>1</v>
      </c>
      <c r="U220" s="210">
        <v>1.2</v>
      </c>
      <c r="V220" s="210" t="s">
        <v>56</v>
      </c>
      <c r="W220" s="262" t="s">
        <v>153</v>
      </c>
    </row>
    <row r="221" spans="1:23" s="747" customFormat="1" ht="69.95" customHeight="1">
      <c r="A221" s="235"/>
      <c r="B221" s="517"/>
      <c r="C221" s="553">
        <v>103</v>
      </c>
      <c r="D221" s="108" t="s">
        <v>2918</v>
      </c>
      <c r="E221" s="210" t="s">
        <v>150</v>
      </c>
      <c r="F221" s="109">
        <v>350000</v>
      </c>
      <c r="G221" s="210" t="s">
        <v>150</v>
      </c>
      <c r="H221" s="210" t="s">
        <v>150</v>
      </c>
      <c r="I221" s="210" t="s">
        <v>150</v>
      </c>
      <c r="J221" s="1131">
        <v>350000</v>
      </c>
      <c r="K221" s="210" t="s">
        <v>150</v>
      </c>
      <c r="L221" s="395">
        <v>0</v>
      </c>
      <c r="M221" s="395">
        <v>0</v>
      </c>
      <c r="N221" s="395">
        <v>0</v>
      </c>
      <c r="O221" s="395">
        <v>0</v>
      </c>
      <c r="P221" s="395">
        <v>0</v>
      </c>
      <c r="Q221" s="246">
        <v>22129</v>
      </c>
      <c r="R221" s="146" t="s">
        <v>230</v>
      </c>
      <c r="S221" s="210" t="s">
        <v>231</v>
      </c>
      <c r="T221" s="210">
        <v>1</v>
      </c>
      <c r="U221" s="210">
        <v>1.2</v>
      </c>
      <c r="V221" s="210" t="s">
        <v>56</v>
      </c>
      <c r="W221" s="262" t="s">
        <v>153</v>
      </c>
    </row>
    <row r="222" spans="1:23" s="747" customFormat="1" ht="69.95" customHeight="1">
      <c r="A222" s="235"/>
      <c r="B222" s="517"/>
      <c r="C222" s="553">
        <v>104</v>
      </c>
      <c r="D222" s="108" t="s">
        <v>3112</v>
      </c>
      <c r="E222" s="395">
        <v>0</v>
      </c>
      <c r="F222" s="109">
        <v>484000</v>
      </c>
      <c r="G222" s="395">
        <v>0</v>
      </c>
      <c r="H222" s="395">
        <v>0</v>
      </c>
      <c r="I222" s="395">
        <v>0</v>
      </c>
      <c r="J222" s="281">
        <f t="shared" ref="J222:J239" si="21">SUM(E222:I222)</f>
        <v>484000</v>
      </c>
      <c r="K222" s="395">
        <v>0</v>
      </c>
      <c r="L222" s="395">
        <v>0</v>
      </c>
      <c r="M222" s="395">
        <v>0</v>
      </c>
      <c r="N222" s="395">
        <v>0</v>
      </c>
      <c r="O222" s="395">
        <v>0</v>
      </c>
      <c r="P222" s="395">
        <v>0</v>
      </c>
      <c r="Q222" s="191" t="s">
        <v>2940</v>
      </c>
      <c r="R222" s="146" t="s">
        <v>436</v>
      </c>
      <c r="S222" s="295" t="s">
        <v>437</v>
      </c>
      <c r="T222" s="210">
        <v>1</v>
      </c>
      <c r="U222" s="210">
        <v>1.2</v>
      </c>
      <c r="V222" s="210" t="s">
        <v>56</v>
      </c>
      <c r="W222" s="149" t="s">
        <v>432</v>
      </c>
    </row>
    <row r="223" spans="1:23" s="747" customFormat="1" ht="69.95" customHeight="1">
      <c r="A223" s="235"/>
      <c r="B223" s="517"/>
      <c r="C223" s="553">
        <v>105</v>
      </c>
      <c r="D223" s="108" t="s">
        <v>2917</v>
      </c>
      <c r="E223" s="395">
        <v>0</v>
      </c>
      <c r="F223" s="109">
        <v>491400</v>
      </c>
      <c r="G223" s="395">
        <v>0</v>
      </c>
      <c r="H223" s="395">
        <v>0</v>
      </c>
      <c r="I223" s="395">
        <v>0</v>
      </c>
      <c r="J223" s="281">
        <f t="shared" si="21"/>
        <v>491400</v>
      </c>
      <c r="K223" s="395">
        <v>0</v>
      </c>
      <c r="L223" s="395">
        <v>0</v>
      </c>
      <c r="M223" s="395">
        <v>0</v>
      </c>
      <c r="N223" s="395">
        <v>0</v>
      </c>
      <c r="O223" s="395">
        <v>0</v>
      </c>
      <c r="P223" s="395">
        <v>0</v>
      </c>
      <c r="Q223" s="191" t="s">
        <v>2940</v>
      </c>
      <c r="R223" s="146" t="s">
        <v>438</v>
      </c>
      <c r="S223" s="295" t="s">
        <v>439</v>
      </c>
      <c r="T223" s="210">
        <v>1</v>
      </c>
      <c r="U223" s="210">
        <v>1.2</v>
      </c>
      <c r="V223" s="210" t="s">
        <v>56</v>
      </c>
      <c r="W223" s="149" t="s">
        <v>432</v>
      </c>
    </row>
    <row r="224" spans="1:23" s="747" customFormat="1" ht="69.95" customHeight="1">
      <c r="A224" s="235"/>
      <c r="B224" s="517"/>
      <c r="C224" s="553">
        <v>106</v>
      </c>
      <c r="D224" s="110" t="s">
        <v>442</v>
      </c>
      <c r="E224" s="111">
        <v>48000</v>
      </c>
      <c r="F224" s="395">
        <v>0</v>
      </c>
      <c r="G224" s="395">
        <v>0</v>
      </c>
      <c r="H224" s="395">
        <v>0</v>
      </c>
      <c r="I224" s="395">
        <v>0</v>
      </c>
      <c r="J224" s="281">
        <f t="shared" si="21"/>
        <v>48000</v>
      </c>
      <c r="K224" s="395">
        <v>0</v>
      </c>
      <c r="L224" s="395">
        <v>0</v>
      </c>
      <c r="M224" s="395">
        <v>0</v>
      </c>
      <c r="N224" s="395">
        <v>0</v>
      </c>
      <c r="O224" s="395">
        <v>0</v>
      </c>
      <c r="P224" s="395">
        <v>0</v>
      </c>
      <c r="Q224" s="191" t="s">
        <v>2940</v>
      </c>
      <c r="R224" s="262" t="s">
        <v>443</v>
      </c>
      <c r="S224" s="210" t="s">
        <v>444</v>
      </c>
      <c r="T224" s="210">
        <v>1</v>
      </c>
      <c r="U224" s="210">
        <v>1.2</v>
      </c>
      <c r="V224" s="210" t="s">
        <v>56</v>
      </c>
      <c r="W224" s="149" t="s">
        <v>432</v>
      </c>
    </row>
    <row r="225" spans="1:23" s="747" customFormat="1" ht="69.95" customHeight="1">
      <c r="A225" s="235"/>
      <c r="B225" s="517"/>
      <c r="C225" s="553">
        <v>107</v>
      </c>
      <c r="D225" s="110" t="s">
        <v>445</v>
      </c>
      <c r="E225" s="111">
        <v>40000</v>
      </c>
      <c r="F225" s="395">
        <v>0</v>
      </c>
      <c r="G225" s="395">
        <v>0</v>
      </c>
      <c r="H225" s="395">
        <v>0</v>
      </c>
      <c r="I225" s="395">
        <v>0</v>
      </c>
      <c r="J225" s="281">
        <f t="shared" si="21"/>
        <v>40000</v>
      </c>
      <c r="K225" s="395">
        <v>0</v>
      </c>
      <c r="L225" s="395">
        <v>0</v>
      </c>
      <c r="M225" s="395">
        <v>0</v>
      </c>
      <c r="N225" s="395">
        <v>0</v>
      </c>
      <c r="O225" s="395">
        <v>0</v>
      </c>
      <c r="P225" s="395">
        <v>0</v>
      </c>
      <c r="Q225" s="191" t="s">
        <v>2940</v>
      </c>
      <c r="R225" s="146" t="s">
        <v>446</v>
      </c>
      <c r="S225" s="295" t="s">
        <v>447</v>
      </c>
      <c r="T225" s="210">
        <v>1</v>
      </c>
      <c r="U225" s="210">
        <v>1.2</v>
      </c>
      <c r="V225" s="210" t="s">
        <v>56</v>
      </c>
      <c r="W225" s="149" t="s">
        <v>432</v>
      </c>
    </row>
    <row r="226" spans="1:23" s="747" customFormat="1" ht="69.95" customHeight="1">
      <c r="A226" s="235"/>
      <c r="B226" s="517"/>
      <c r="C226" s="553">
        <v>108</v>
      </c>
      <c r="D226" s="110" t="s">
        <v>3113</v>
      </c>
      <c r="E226" s="111">
        <v>18000</v>
      </c>
      <c r="F226" s="395">
        <v>0</v>
      </c>
      <c r="G226" s="395">
        <v>0</v>
      </c>
      <c r="H226" s="395">
        <v>0</v>
      </c>
      <c r="I226" s="395">
        <v>0</v>
      </c>
      <c r="J226" s="281">
        <f t="shared" si="21"/>
        <v>18000</v>
      </c>
      <c r="K226" s="395">
        <v>0</v>
      </c>
      <c r="L226" s="395">
        <v>0</v>
      </c>
      <c r="M226" s="395">
        <v>0</v>
      </c>
      <c r="N226" s="395">
        <v>0</v>
      </c>
      <c r="O226" s="395">
        <v>0</v>
      </c>
      <c r="P226" s="395">
        <v>0</v>
      </c>
      <c r="Q226" s="191" t="s">
        <v>2940</v>
      </c>
      <c r="R226" s="146" t="s">
        <v>434</v>
      </c>
      <c r="S226" s="295" t="s">
        <v>448</v>
      </c>
      <c r="T226" s="210">
        <v>1</v>
      </c>
      <c r="U226" s="210">
        <v>1.2</v>
      </c>
      <c r="V226" s="210" t="s">
        <v>56</v>
      </c>
      <c r="W226" s="149" t="s">
        <v>432</v>
      </c>
    </row>
    <row r="227" spans="1:23" s="747" customFormat="1" ht="69.95" customHeight="1">
      <c r="A227" s="235"/>
      <c r="B227" s="517"/>
      <c r="C227" s="553">
        <v>109</v>
      </c>
      <c r="D227" s="110" t="s">
        <v>449</v>
      </c>
      <c r="E227" s="111">
        <v>45000</v>
      </c>
      <c r="F227" s="395">
        <v>0</v>
      </c>
      <c r="G227" s="395">
        <v>0</v>
      </c>
      <c r="H227" s="395">
        <v>0</v>
      </c>
      <c r="I227" s="395">
        <v>0</v>
      </c>
      <c r="J227" s="281">
        <f t="shared" si="21"/>
        <v>45000</v>
      </c>
      <c r="K227" s="395">
        <v>0</v>
      </c>
      <c r="L227" s="395">
        <v>0</v>
      </c>
      <c r="M227" s="395">
        <v>0</v>
      </c>
      <c r="N227" s="395">
        <v>0</v>
      </c>
      <c r="O227" s="395">
        <v>0</v>
      </c>
      <c r="P227" s="395">
        <v>0</v>
      </c>
      <c r="Q227" s="191" t="s">
        <v>2940</v>
      </c>
      <c r="R227" s="146" t="s">
        <v>450</v>
      </c>
      <c r="S227" s="295" t="s">
        <v>451</v>
      </c>
      <c r="T227" s="210">
        <v>1</v>
      </c>
      <c r="U227" s="210">
        <v>1.2</v>
      </c>
      <c r="V227" s="210" t="s">
        <v>56</v>
      </c>
      <c r="W227" s="149" t="s">
        <v>432</v>
      </c>
    </row>
    <row r="228" spans="1:23" s="747" customFormat="1" ht="69.95" customHeight="1">
      <c r="A228" s="235"/>
      <c r="B228" s="517"/>
      <c r="C228" s="553">
        <v>110</v>
      </c>
      <c r="D228" s="110" t="s">
        <v>452</v>
      </c>
      <c r="E228" s="112">
        <v>48000</v>
      </c>
      <c r="F228" s="395">
        <v>0</v>
      </c>
      <c r="G228" s="395">
        <v>0</v>
      </c>
      <c r="H228" s="395">
        <v>0</v>
      </c>
      <c r="I228" s="395">
        <v>0</v>
      </c>
      <c r="J228" s="281">
        <f t="shared" si="21"/>
        <v>48000</v>
      </c>
      <c r="K228" s="395">
        <v>0</v>
      </c>
      <c r="L228" s="395">
        <v>0</v>
      </c>
      <c r="M228" s="395">
        <v>0</v>
      </c>
      <c r="N228" s="395">
        <v>0</v>
      </c>
      <c r="O228" s="395">
        <v>0</v>
      </c>
      <c r="P228" s="395">
        <v>0</v>
      </c>
      <c r="Q228" s="191" t="s">
        <v>2940</v>
      </c>
      <c r="R228" s="146" t="s">
        <v>453</v>
      </c>
      <c r="S228" s="295" t="s">
        <v>454</v>
      </c>
      <c r="T228" s="210">
        <v>1</v>
      </c>
      <c r="U228" s="210">
        <v>1.2</v>
      </c>
      <c r="V228" s="210" t="s">
        <v>56</v>
      </c>
      <c r="W228" s="149" t="s">
        <v>432</v>
      </c>
    </row>
    <row r="229" spans="1:23" s="747" customFormat="1" ht="69.95" customHeight="1">
      <c r="A229" s="235"/>
      <c r="B229" s="517"/>
      <c r="C229" s="553">
        <v>111</v>
      </c>
      <c r="D229" s="110" t="s">
        <v>457</v>
      </c>
      <c r="E229" s="112">
        <v>20000</v>
      </c>
      <c r="F229" s="395">
        <v>0</v>
      </c>
      <c r="G229" s="395">
        <v>0</v>
      </c>
      <c r="H229" s="395">
        <v>0</v>
      </c>
      <c r="I229" s="395">
        <v>0</v>
      </c>
      <c r="J229" s="281">
        <f t="shared" si="21"/>
        <v>20000</v>
      </c>
      <c r="K229" s="395">
        <v>0</v>
      </c>
      <c r="L229" s="395">
        <v>0</v>
      </c>
      <c r="M229" s="395">
        <v>0</v>
      </c>
      <c r="N229" s="395">
        <v>0</v>
      </c>
      <c r="O229" s="395">
        <v>0</v>
      </c>
      <c r="P229" s="395">
        <v>0</v>
      </c>
      <c r="Q229" s="191" t="s">
        <v>2940</v>
      </c>
      <c r="R229" s="146" t="s">
        <v>458</v>
      </c>
      <c r="S229" s="210" t="s">
        <v>459</v>
      </c>
      <c r="T229" s="210">
        <v>1</v>
      </c>
      <c r="U229" s="210">
        <v>1.2</v>
      </c>
      <c r="V229" s="210" t="s">
        <v>56</v>
      </c>
      <c r="W229" s="149" t="s">
        <v>432</v>
      </c>
    </row>
    <row r="230" spans="1:23" s="747" customFormat="1" ht="69.95" customHeight="1">
      <c r="A230" s="235"/>
      <c r="B230" s="517"/>
      <c r="C230" s="553">
        <v>112</v>
      </c>
      <c r="D230" s="113" t="s">
        <v>460</v>
      </c>
      <c r="E230" s="111">
        <v>20000</v>
      </c>
      <c r="F230" s="395">
        <v>0</v>
      </c>
      <c r="G230" s="395">
        <v>0</v>
      </c>
      <c r="H230" s="395">
        <v>0</v>
      </c>
      <c r="I230" s="395">
        <v>0</v>
      </c>
      <c r="J230" s="281">
        <f t="shared" si="21"/>
        <v>20000</v>
      </c>
      <c r="K230" s="395">
        <v>0</v>
      </c>
      <c r="L230" s="395">
        <v>0</v>
      </c>
      <c r="M230" s="395">
        <v>0</v>
      </c>
      <c r="N230" s="395">
        <v>0</v>
      </c>
      <c r="O230" s="395">
        <v>0</v>
      </c>
      <c r="P230" s="395">
        <v>0</v>
      </c>
      <c r="Q230" s="191" t="s">
        <v>2940</v>
      </c>
      <c r="R230" s="146" t="s">
        <v>461</v>
      </c>
      <c r="S230" s="295" t="s">
        <v>462</v>
      </c>
      <c r="T230" s="210">
        <v>1</v>
      </c>
      <c r="U230" s="210">
        <v>1.2</v>
      </c>
      <c r="V230" s="210" t="s">
        <v>56</v>
      </c>
      <c r="W230" s="149" t="s">
        <v>432</v>
      </c>
    </row>
    <row r="231" spans="1:23" s="747" customFormat="1" ht="69.95" customHeight="1">
      <c r="A231" s="235"/>
      <c r="B231" s="517"/>
      <c r="C231" s="553">
        <v>113</v>
      </c>
      <c r="D231" s="110" t="s">
        <v>466</v>
      </c>
      <c r="E231" s="111">
        <v>38000</v>
      </c>
      <c r="F231" s="395">
        <v>0</v>
      </c>
      <c r="G231" s="395">
        <v>0</v>
      </c>
      <c r="H231" s="395">
        <v>0</v>
      </c>
      <c r="I231" s="395">
        <v>0</v>
      </c>
      <c r="J231" s="281">
        <f t="shared" si="21"/>
        <v>38000</v>
      </c>
      <c r="K231" s="395">
        <v>0</v>
      </c>
      <c r="L231" s="395">
        <v>0</v>
      </c>
      <c r="M231" s="395">
        <v>0</v>
      </c>
      <c r="N231" s="395">
        <v>0</v>
      </c>
      <c r="O231" s="395">
        <v>0</v>
      </c>
      <c r="P231" s="395">
        <v>0</v>
      </c>
      <c r="Q231" s="191" t="s">
        <v>2940</v>
      </c>
      <c r="R231" s="146" t="s">
        <v>467</v>
      </c>
      <c r="S231" s="295" t="s">
        <v>468</v>
      </c>
      <c r="T231" s="210">
        <v>1</v>
      </c>
      <c r="U231" s="210">
        <v>1.2</v>
      </c>
      <c r="V231" s="210" t="s">
        <v>56</v>
      </c>
      <c r="W231" s="149" t="s">
        <v>432</v>
      </c>
    </row>
    <row r="232" spans="1:23" s="747" customFormat="1" ht="69.95" customHeight="1">
      <c r="A232" s="235"/>
      <c r="B232" s="517"/>
      <c r="C232" s="553">
        <v>114</v>
      </c>
      <c r="D232" s="110" t="s">
        <v>469</v>
      </c>
      <c r="E232" s="112">
        <v>48000</v>
      </c>
      <c r="F232" s="395">
        <v>0</v>
      </c>
      <c r="G232" s="395">
        <v>0</v>
      </c>
      <c r="H232" s="395">
        <v>0</v>
      </c>
      <c r="I232" s="395">
        <v>0</v>
      </c>
      <c r="J232" s="281">
        <f t="shared" si="21"/>
        <v>48000</v>
      </c>
      <c r="K232" s="395">
        <v>0</v>
      </c>
      <c r="L232" s="395">
        <v>0</v>
      </c>
      <c r="M232" s="395">
        <v>0</v>
      </c>
      <c r="N232" s="395">
        <v>0</v>
      </c>
      <c r="O232" s="395">
        <v>0</v>
      </c>
      <c r="P232" s="395">
        <v>0</v>
      </c>
      <c r="Q232" s="191" t="s">
        <v>2940</v>
      </c>
      <c r="R232" s="146" t="s">
        <v>470</v>
      </c>
      <c r="S232" s="295" t="s">
        <v>471</v>
      </c>
      <c r="T232" s="210">
        <v>1</v>
      </c>
      <c r="U232" s="210">
        <v>1.2</v>
      </c>
      <c r="V232" s="210" t="s">
        <v>56</v>
      </c>
      <c r="W232" s="149" t="s">
        <v>432</v>
      </c>
    </row>
    <row r="233" spans="1:23" s="747" customFormat="1" ht="69.95" customHeight="1">
      <c r="A233" s="235"/>
      <c r="B233" s="517"/>
      <c r="C233" s="553">
        <v>115</v>
      </c>
      <c r="D233" s="110" t="s">
        <v>472</v>
      </c>
      <c r="E233" s="112">
        <v>20000</v>
      </c>
      <c r="F233" s="395">
        <v>0</v>
      </c>
      <c r="G233" s="395">
        <v>0</v>
      </c>
      <c r="H233" s="395">
        <v>0</v>
      </c>
      <c r="I233" s="395">
        <v>0</v>
      </c>
      <c r="J233" s="281">
        <f t="shared" si="21"/>
        <v>20000</v>
      </c>
      <c r="K233" s="395">
        <v>0</v>
      </c>
      <c r="L233" s="395">
        <v>0</v>
      </c>
      <c r="M233" s="395">
        <v>0</v>
      </c>
      <c r="N233" s="395">
        <v>0</v>
      </c>
      <c r="O233" s="395">
        <v>0</v>
      </c>
      <c r="P233" s="395">
        <v>0</v>
      </c>
      <c r="Q233" s="191" t="s">
        <v>2940</v>
      </c>
      <c r="R233" s="146" t="s">
        <v>473</v>
      </c>
      <c r="S233" s="295" t="s">
        <v>474</v>
      </c>
      <c r="T233" s="210">
        <v>1</v>
      </c>
      <c r="U233" s="210">
        <v>1.2</v>
      </c>
      <c r="V233" s="210" t="s">
        <v>56</v>
      </c>
      <c r="W233" s="149" t="s">
        <v>432</v>
      </c>
    </row>
    <row r="234" spans="1:23" s="747" customFormat="1" ht="69.95" customHeight="1">
      <c r="A234" s="235"/>
      <c r="B234" s="517"/>
      <c r="C234" s="553">
        <v>116</v>
      </c>
      <c r="D234" s="110" t="s">
        <v>478</v>
      </c>
      <c r="E234" s="112">
        <v>38000</v>
      </c>
      <c r="F234" s="395">
        <v>0</v>
      </c>
      <c r="G234" s="395">
        <v>0</v>
      </c>
      <c r="H234" s="395">
        <v>0</v>
      </c>
      <c r="I234" s="395">
        <v>0</v>
      </c>
      <c r="J234" s="281">
        <f t="shared" si="21"/>
        <v>38000</v>
      </c>
      <c r="K234" s="395">
        <v>0</v>
      </c>
      <c r="L234" s="395">
        <v>0</v>
      </c>
      <c r="M234" s="395">
        <v>0</v>
      </c>
      <c r="N234" s="395">
        <v>0</v>
      </c>
      <c r="O234" s="395">
        <v>0</v>
      </c>
      <c r="P234" s="395">
        <v>0</v>
      </c>
      <c r="Q234" s="191" t="s">
        <v>2940</v>
      </c>
      <c r="R234" s="146" t="s">
        <v>479</v>
      </c>
      <c r="S234" s="295" t="s">
        <v>480</v>
      </c>
      <c r="T234" s="210">
        <v>1</v>
      </c>
      <c r="U234" s="210">
        <v>1.2</v>
      </c>
      <c r="V234" s="210" t="s">
        <v>56</v>
      </c>
      <c r="W234" s="149" t="s">
        <v>432</v>
      </c>
    </row>
    <row r="235" spans="1:23" s="747" customFormat="1" ht="69.95" customHeight="1">
      <c r="A235" s="235"/>
      <c r="B235" s="517"/>
      <c r="C235" s="553">
        <v>117</v>
      </c>
      <c r="D235" s="110" t="s">
        <v>481</v>
      </c>
      <c r="E235" s="112">
        <v>20000</v>
      </c>
      <c r="F235" s="395">
        <v>0</v>
      </c>
      <c r="G235" s="395">
        <v>0</v>
      </c>
      <c r="H235" s="395">
        <v>0</v>
      </c>
      <c r="I235" s="395">
        <v>0</v>
      </c>
      <c r="J235" s="281">
        <f t="shared" si="21"/>
        <v>20000</v>
      </c>
      <c r="K235" s="395">
        <v>0</v>
      </c>
      <c r="L235" s="395">
        <v>0</v>
      </c>
      <c r="M235" s="395">
        <v>0</v>
      </c>
      <c r="N235" s="395">
        <v>0</v>
      </c>
      <c r="O235" s="395">
        <v>0</v>
      </c>
      <c r="P235" s="395">
        <v>0</v>
      </c>
      <c r="Q235" s="191" t="s">
        <v>2940</v>
      </c>
      <c r="R235" s="146" t="s">
        <v>482</v>
      </c>
      <c r="S235" s="295" t="s">
        <v>483</v>
      </c>
      <c r="T235" s="210">
        <v>1</v>
      </c>
      <c r="U235" s="210">
        <v>1.2</v>
      </c>
      <c r="V235" s="210" t="s">
        <v>56</v>
      </c>
      <c r="W235" s="149" t="s">
        <v>432</v>
      </c>
    </row>
    <row r="236" spans="1:23" s="747" customFormat="1" ht="69.95" customHeight="1">
      <c r="A236" s="235"/>
      <c r="B236" s="517"/>
      <c r="C236" s="553">
        <v>118</v>
      </c>
      <c r="D236" s="110" t="s">
        <v>485</v>
      </c>
      <c r="E236" s="112">
        <v>38000</v>
      </c>
      <c r="F236" s="395">
        <v>0</v>
      </c>
      <c r="G236" s="395">
        <v>0</v>
      </c>
      <c r="H236" s="395">
        <v>0</v>
      </c>
      <c r="I236" s="395">
        <v>0</v>
      </c>
      <c r="J236" s="281">
        <f t="shared" si="21"/>
        <v>38000</v>
      </c>
      <c r="K236" s="395">
        <v>0</v>
      </c>
      <c r="L236" s="395">
        <v>0</v>
      </c>
      <c r="M236" s="395">
        <v>0</v>
      </c>
      <c r="N236" s="395">
        <v>0</v>
      </c>
      <c r="O236" s="395">
        <v>0</v>
      </c>
      <c r="P236" s="395">
        <v>0</v>
      </c>
      <c r="Q236" s="191" t="s">
        <v>2940</v>
      </c>
      <c r="R236" s="146" t="s">
        <v>434</v>
      </c>
      <c r="S236" s="295" t="s">
        <v>448</v>
      </c>
      <c r="T236" s="210">
        <v>1</v>
      </c>
      <c r="U236" s="210">
        <v>1.2</v>
      </c>
      <c r="V236" s="210" t="s">
        <v>56</v>
      </c>
      <c r="W236" s="149" t="s">
        <v>432</v>
      </c>
    </row>
    <row r="237" spans="1:23" s="747" customFormat="1" ht="69.95" customHeight="1">
      <c r="A237" s="235"/>
      <c r="B237" s="517"/>
      <c r="C237" s="553">
        <v>119</v>
      </c>
      <c r="D237" s="110" t="s">
        <v>486</v>
      </c>
      <c r="E237" s="112">
        <v>20000</v>
      </c>
      <c r="F237" s="395">
        <v>0</v>
      </c>
      <c r="G237" s="395">
        <v>0</v>
      </c>
      <c r="H237" s="395">
        <v>0</v>
      </c>
      <c r="I237" s="395">
        <v>0</v>
      </c>
      <c r="J237" s="281">
        <f t="shared" si="21"/>
        <v>20000</v>
      </c>
      <c r="K237" s="395">
        <v>0</v>
      </c>
      <c r="L237" s="395">
        <v>0</v>
      </c>
      <c r="M237" s="395">
        <v>0</v>
      </c>
      <c r="N237" s="395">
        <v>0</v>
      </c>
      <c r="O237" s="395">
        <v>0</v>
      </c>
      <c r="P237" s="395">
        <v>0</v>
      </c>
      <c r="Q237" s="191" t="s">
        <v>2940</v>
      </c>
      <c r="R237" s="146" t="s">
        <v>487</v>
      </c>
      <c r="S237" s="295" t="s">
        <v>488</v>
      </c>
      <c r="T237" s="210">
        <v>1</v>
      </c>
      <c r="U237" s="210">
        <v>1.2</v>
      </c>
      <c r="V237" s="210" t="s">
        <v>56</v>
      </c>
      <c r="W237" s="149" t="s">
        <v>432</v>
      </c>
    </row>
    <row r="238" spans="1:23" s="747" customFormat="1" ht="69.95" customHeight="1">
      <c r="A238" s="235"/>
      <c r="B238" s="517"/>
      <c r="C238" s="553">
        <v>120</v>
      </c>
      <c r="D238" s="110" t="s">
        <v>495</v>
      </c>
      <c r="E238" s="112">
        <v>46000</v>
      </c>
      <c r="F238" s="395">
        <v>0</v>
      </c>
      <c r="G238" s="395">
        <v>0</v>
      </c>
      <c r="H238" s="395">
        <v>0</v>
      </c>
      <c r="I238" s="395">
        <v>0</v>
      </c>
      <c r="J238" s="281">
        <f t="shared" si="21"/>
        <v>46000</v>
      </c>
      <c r="K238" s="395">
        <v>0</v>
      </c>
      <c r="L238" s="395">
        <v>0</v>
      </c>
      <c r="M238" s="395">
        <v>0</v>
      </c>
      <c r="N238" s="395">
        <v>0</v>
      </c>
      <c r="O238" s="395">
        <v>0</v>
      </c>
      <c r="P238" s="395">
        <v>0</v>
      </c>
      <c r="Q238" s="191" t="s">
        <v>2940</v>
      </c>
      <c r="R238" s="146" t="s">
        <v>496</v>
      </c>
      <c r="S238" s="295" t="s">
        <v>497</v>
      </c>
      <c r="T238" s="210">
        <v>1</v>
      </c>
      <c r="U238" s="210">
        <v>1.2</v>
      </c>
      <c r="V238" s="210" t="s">
        <v>56</v>
      </c>
      <c r="W238" s="149" t="s">
        <v>432</v>
      </c>
    </row>
    <row r="239" spans="1:23" s="747" customFormat="1" ht="69.95" customHeight="1">
      <c r="A239" s="235"/>
      <c r="B239" s="517"/>
      <c r="C239" s="553">
        <v>121</v>
      </c>
      <c r="D239" s="110" t="s">
        <v>498</v>
      </c>
      <c r="E239" s="112">
        <v>46000</v>
      </c>
      <c r="F239" s="395">
        <v>0</v>
      </c>
      <c r="G239" s="395">
        <v>0</v>
      </c>
      <c r="H239" s="395">
        <v>0</v>
      </c>
      <c r="I239" s="395">
        <v>0</v>
      </c>
      <c r="J239" s="281">
        <f t="shared" si="21"/>
        <v>46000</v>
      </c>
      <c r="K239" s="395">
        <v>0</v>
      </c>
      <c r="L239" s="395">
        <v>0</v>
      </c>
      <c r="M239" s="395">
        <v>0</v>
      </c>
      <c r="N239" s="395">
        <v>0</v>
      </c>
      <c r="O239" s="395">
        <v>0</v>
      </c>
      <c r="P239" s="395">
        <v>0</v>
      </c>
      <c r="Q239" s="191" t="s">
        <v>2940</v>
      </c>
      <c r="R239" s="146" t="s">
        <v>499</v>
      </c>
      <c r="S239" s="295" t="s">
        <v>500</v>
      </c>
      <c r="T239" s="210">
        <v>1</v>
      </c>
      <c r="U239" s="210">
        <v>1.2</v>
      </c>
      <c r="V239" s="210" t="s">
        <v>56</v>
      </c>
      <c r="W239" s="149" t="s">
        <v>432</v>
      </c>
    </row>
    <row r="240" spans="1:23" s="747" customFormat="1" ht="69.95" customHeight="1">
      <c r="A240" s="235"/>
      <c r="B240" s="517"/>
      <c r="C240" s="553">
        <v>122</v>
      </c>
      <c r="D240" s="114" t="s">
        <v>601</v>
      </c>
      <c r="E240" s="147">
        <v>20000</v>
      </c>
      <c r="F240" s="395">
        <v>0</v>
      </c>
      <c r="G240" s="395">
        <v>0</v>
      </c>
      <c r="H240" s="395">
        <v>0</v>
      </c>
      <c r="I240" s="395">
        <v>0</v>
      </c>
      <c r="J240" s="1131">
        <v>20000</v>
      </c>
      <c r="K240" s="395">
        <v>0</v>
      </c>
      <c r="L240" s="395">
        <v>0</v>
      </c>
      <c r="M240" s="395">
        <v>0</v>
      </c>
      <c r="N240" s="395">
        <v>0</v>
      </c>
      <c r="O240" s="395">
        <v>0</v>
      </c>
      <c r="P240" s="395">
        <v>0</v>
      </c>
      <c r="Q240" s="191" t="s">
        <v>2940</v>
      </c>
      <c r="R240" s="181" t="s">
        <v>602</v>
      </c>
      <c r="S240" s="943" t="s">
        <v>603</v>
      </c>
      <c r="T240" s="210">
        <v>1</v>
      </c>
      <c r="U240" s="210">
        <v>1.2</v>
      </c>
      <c r="V240" s="210" t="s">
        <v>56</v>
      </c>
      <c r="W240" s="783" t="s">
        <v>588</v>
      </c>
    </row>
    <row r="241" spans="1:23" s="747" customFormat="1" ht="69.95" customHeight="1">
      <c r="A241" s="235"/>
      <c r="B241" s="517"/>
      <c r="C241" s="553">
        <v>123</v>
      </c>
      <c r="D241" s="114" t="s">
        <v>607</v>
      </c>
      <c r="E241" s="147">
        <v>10000</v>
      </c>
      <c r="F241" s="395">
        <v>0</v>
      </c>
      <c r="G241" s="395">
        <v>0</v>
      </c>
      <c r="H241" s="395">
        <v>0</v>
      </c>
      <c r="I241" s="395">
        <v>0</v>
      </c>
      <c r="J241" s="1131">
        <v>10000</v>
      </c>
      <c r="K241" s="395">
        <v>0</v>
      </c>
      <c r="L241" s="395">
        <v>0</v>
      </c>
      <c r="M241" s="395">
        <v>0</v>
      </c>
      <c r="N241" s="395">
        <v>0</v>
      </c>
      <c r="O241" s="395">
        <v>0</v>
      </c>
      <c r="P241" s="395">
        <v>0</v>
      </c>
      <c r="Q241" s="191" t="s">
        <v>2940</v>
      </c>
      <c r="R241" s="181" t="s">
        <v>608</v>
      </c>
      <c r="S241" s="943" t="s">
        <v>609</v>
      </c>
      <c r="T241" s="210">
        <v>1</v>
      </c>
      <c r="U241" s="210">
        <v>1.2</v>
      </c>
      <c r="V241" s="210" t="s">
        <v>56</v>
      </c>
      <c r="W241" s="783" t="s">
        <v>588</v>
      </c>
    </row>
    <row r="242" spans="1:23" s="747" customFormat="1" ht="69.95" customHeight="1">
      <c r="A242" s="235"/>
      <c r="B242" s="517"/>
      <c r="C242" s="553">
        <v>124</v>
      </c>
      <c r="D242" s="114" t="s">
        <v>610</v>
      </c>
      <c r="E242" s="147">
        <v>10000</v>
      </c>
      <c r="F242" s="395">
        <v>0</v>
      </c>
      <c r="G242" s="395">
        <v>0</v>
      </c>
      <c r="H242" s="395">
        <v>0</v>
      </c>
      <c r="I242" s="395">
        <v>0</v>
      </c>
      <c r="J242" s="1131">
        <v>10000</v>
      </c>
      <c r="K242" s="395">
        <v>0</v>
      </c>
      <c r="L242" s="395">
        <v>0</v>
      </c>
      <c r="M242" s="395">
        <v>0</v>
      </c>
      <c r="N242" s="395">
        <v>0</v>
      </c>
      <c r="O242" s="395">
        <v>0</v>
      </c>
      <c r="P242" s="395">
        <v>0</v>
      </c>
      <c r="Q242" s="191" t="s">
        <v>2940</v>
      </c>
      <c r="R242" s="181" t="s">
        <v>611</v>
      </c>
      <c r="S242" s="943" t="s">
        <v>612</v>
      </c>
      <c r="T242" s="210">
        <v>1</v>
      </c>
      <c r="U242" s="210">
        <v>1.2</v>
      </c>
      <c r="V242" s="210" t="s">
        <v>56</v>
      </c>
      <c r="W242" s="783" t="s">
        <v>588</v>
      </c>
    </row>
    <row r="243" spans="1:23" s="747" customFormat="1" ht="69.95" customHeight="1">
      <c r="A243" s="235"/>
      <c r="B243" s="517"/>
      <c r="C243" s="553">
        <v>125</v>
      </c>
      <c r="D243" s="108" t="s">
        <v>1554</v>
      </c>
      <c r="E243" s="395">
        <v>0</v>
      </c>
      <c r="F243" s="109">
        <v>317500</v>
      </c>
      <c r="G243" s="395">
        <v>0</v>
      </c>
      <c r="H243" s="395">
        <v>0</v>
      </c>
      <c r="I243" s="395">
        <v>0</v>
      </c>
      <c r="J243" s="338">
        <f>SUM(E243:I243)</f>
        <v>317500</v>
      </c>
      <c r="K243" s="395">
        <v>0</v>
      </c>
      <c r="L243" s="395">
        <v>0</v>
      </c>
      <c r="M243" s="395">
        <v>0</v>
      </c>
      <c r="N243" s="395">
        <v>0</v>
      </c>
      <c r="O243" s="395">
        <v>0</v>
      </c>
      <c r="P243" s="395">
        <v>0</v>
      </c>
      <c r="Q243" s="191" t="s">
        <v>2940</v>
      </c>
      <c r="R243" s="262" t="s">
        <v>1555</v>
      </c>
      <c r="S243" s="210" t="s">
        <v>1556</v>
      </c>
      <c r="T243" s="210">
        <v>1</v>
      </c>
      <c r="U243" s="210">
        <v>1.2</v>
      </c>
      <c r="V243" s="210" t="s">
        <v>56</v>
      </c>
      <c r="W243" s="262" t="s">
        <v>1544</v>
      </c>
    </row>
    <row r="244" spans="1:23" s="747" customFormat="1" ht="69.95" customHeight="1">
      <c r="A244" s="235"/>
      <c r="B244" s="517"/>
      <c r="C244" s="553">
        <v>126</v>
      </c>
      <c r="D244" s="108" t="s">
        <v>1557</v>
      </c>
      <c r="E244" s="395">
        <v>0</v>
      </c>
      <c r="F244" s="109">
        <v>313000</v>
      </c>
      <c r="G244" s="395">
        <v>0</v>
      </c>
      <c r="H244" s="395">
        <v>0</v>
      </c>
      <c r="I244" s="395">
        <v>0</v>
      </c>
      <c r="J244" s="338">
        <f>SUM(E244:I244)</f>
        <v>313000</v>
      </c>
      <c r="K244" s="395">
        <v>0</v>
      </c>
      <c r="L244" s="395">
        <v>0</v>
      </c>
      <c r="M244" s="395">
        <v>0</v>
      </c>
      <c r="N244" s="395">
        <v>0</v>
      </c>
      <c r="O244" s="395">
        <v>0</v>
      </c>
      <c r="P244" s="395">
        <v>0</v>
      </c>
      <c r="Q244" s="191" t="s">
        <v>2940</v>
      </c>
      <c r="R244" s="262" t="s">
        <v>1558</v>
      </c>
      <c r="S244" s="210" t="s">
        <v>1559</v>
      </c>
      <c r="T244" s="210">
        <v>1</v>
      </c>
      <c r="U244" s="210">
        <v>1.2</v>
      </c>
      <c r="V244" s="210" t="s">
        <v>56</v>
      </c>
      <c r="W244" s="262" t="s">
        <v>1544</v>
      </c>
    </row>
    <row r="245" spans="1:23" s="747" customFormat="1" ht="69.95" customHeight="1">
      <c r="A245" s="235"/>
      <c r="B245" s="517"/>
      <c r="C245" s="553">
        <v>127</v>
      </c>
      <c r="D245" s="108" t="s">
        <v>1560</v>
      </c>
      <c r="E245" s="395">
        <v>0</v>
      </c>
      <c r="F245" s="109">
        <v>316400</v>
      </c>
      <c r="G245" s="395">
        <v>0</v>
      </c>
      <c r="H245" s="395">
        <v>0</v>
      </c>
      <c r="I245" s="395">
        <v>0</v>
      </c>
      <c r="J245" s="338">
        <f>SUM(E245:I245)</f>
        <v>316400</v>
      </c>
      <c r="K245" s="395">
        <v>0</v>
      </c>
      <c r="L245" s="395">
        <v>0</v>
      </c>
      <c r="M245" s="395">
        <v>0</v>
      </c>
      <c r="N245" s="395">
        <v>0</v>
      </c>
      <c r="O245" s="395">
        <v>0</v>
      </c>
      <c r="P245" s="395">
        <v>0</v>
      </c>
      <c r="Q245" s="191" t="s">
        <v>2940</v>
      </c>
      <c r="R245" s="262" t="s">
        <v>1561</v>
      </c>
      <c r="S245" s="210" t="s">
        <v>1562</v>
      </c>
      <c r="T245" s="210">
        <v>1</v>
      </c>
      <c r="U245" s="210">
        <v>1.2</v>
      </c>
      <c r="V245" s="210" t="s">
        <v>56</v>
      </c>
      <c r="W245" s="262" t="s">
        <v>1544</v>
      </c>
    </row>
    <row r="246" spans="1:23" s="747" customFormat="1" ht="69.95" customHeight="1">
      <c r="A246" s="235"/>
      <c r="B246" s="517"/>
      <c r="C246" s="553">
        <v>128</v>
      </c>
      <c r="D246" s="108" t="s">
        <v>1563</v>
      </c>
      <c r="E246" s="395">
        <v>0</v>
      </c>
      <c r="F246" s="109">
        <v>327600</v>
      </c>
      <c r="G246" s="395">
        <v>0</v>
      </c>
      <c r="H246" s="395">
        <v>0</v>
      </c>
      <c r="I246" s="395">
        <v>0</v>
      </c>
      <c r="J246" s="338">
        <f>SUM(E246:I246)</f>
        <v>327600</v>
      </c>
      <c r="K246" s="395">
        <v>0</v>
      </c>
      <c r="L246" s="395">
        <v>0</v>
      </c>
      <c r="M246" s="395">
        <v>0</v>
      </c>
      <c r="N246" s="395">
        <v>0</v>
      </c>
      <c r="O246" s="395">
        <v>0</v>
      </c>
      <c r="P246" s="395">
        <v>0</v>
      </c>
      <c r="Q246" s="191" t="s">
        <v>2940</v>
      </c>
      <c r="R246" s="262" t="s">
        <v>1564</v>
      </c>
      <c r="S246" s="210" t="s">
        <v>1565</v>
      </c>
      <c r="T246" s="210">
        <v>1</v>
      </c>
      <c r="U246" s="210">
        <v>1.2</v>
      </c>
      <c r="V246" s="210" t="s">
        <v>56</v>
      </c>
      <c r="W246" s="262" t="s">
        <v>1544</v>
      </c>
    </row>
    <row r="247" spans="1:23" s="747" customFormat="1" ht="69.95" customHeight="1">
      <c r="A247" s="235"/>
      <c r="B247" s="517"/>
      <c r="C247" s="553">
        <v>129</v>
      </c>
      <c r="D247" s="110" t="s">
        <v>1757</v>
      </c>
      <c r="E247" s="395">
        <v>0</v>
      </c>
      <c r="F247" s="109">
        <v>250000</v>
      </c>
      <c r="G247" s="395">
        <v>0</v>
      </c>
      <c r="H247" s="395">
        <v>0</v>
      </c>
      <c r="I247" s="395">
        <v>0</v>
      </c>
      <c r="J247" s="281">
        <v>250000</v>
      </c>
      <c r="K247" s="395">
        <v>0</v>
      </c>
      <c r="L247" s="395">
        <v>0</v>
      </c>
      <c r="M247" s="395">
        <v>0</v>
      </c>
      <c r="N247" s="395">
        <v>0</v>
      </c>
      <c r="O247" s="395">
        <v>0</v>
      </c>
      <c r="P247" s="395">
        <v>0</v>
      </c>
      <c r="Q247" s="191" t="s">
        <v>2940</v>
      </c>
      <c r="R247" s="149" t="s">
        <v>1758</v>
      </c>
      <c r="S247" s="152" t="s">
        <v>1759</v>
      </c>
      <c r="T247" s="210">
        <v>1</v>
      </c>
      <c r="U247" s="210">
        <v>1.2</v>
      </c>
      <c r="V247" s="210" t="s">
        <v>56</v>
      </c>
      <c r="W247" s="149" t="s">
        <v>1725</v>
      </c>
    </row>
    <row r="248" spans="1:23" s="747" customFormat="1" ht="69.95" customHeight="1">
      <c r="A248" s="235"/>
      <c r="B248" s="517"/>
      <c r="C248" s="553">
        <v>130</v>
      </c>
      <c r="D248" s="110" t="s">
        <v>1760</v>
      </c>
      <c r="E248" s="395">
        <v>0</v>
      </c>
      <c r="F248" s="109">
        <v>300000</v>
      </c>
      <c r="G248" s="395">
        <v>0</v>
      </c>
      <c r="H248" s="395">
        <v>0</v>
      </c>
      <c r="I248" s="395">
        <v>0</v>
      </c>
      <c r="J248" s="281">
        <v>300000</v>
      </c>
      <c r="K248" s="395">
        <v>0</v>
      </c>
      <c r="L248" s="395">
        <v>0</v>
      </c>
      <c r="M248" s="395">
        <v>0</v>
      </c>
      <c r="N248" s="395">
        <v>0</v>
      </c>
      <c r="O248" s="395">
        <v>0</v>
      </c>
      <c r="P248" s="395">
        <v>0</v>
      </c>
      <c r="Q248" s="191" t="s">
        <v>2940</v>
      </c>
      <c r="R248" s="149" t="s">
        <v>1761</v>
      </c>
      <c r="S248" s="152" t="s">
        <v>1762</v>
      </c>
      <c r="T248" s="210">
        <v>1</v>
      </c>
      <c r="U248" s="210">
        <v>1.2</v>
      </c>
      <c r="V248" s="210" t="s">
        <v>56</v>
      </c>
      <c r="W248" s="149" t="s">
        <v>1725</v>
      </c>
    </row>
    <row r="249" spans="1:23" s="747" customFormat="1" ht="69.95" customHeight="1">
      <c r="A249" s="235"/>
      <c r="B249" s="517"/>
      <c r="C249" s="553">
        <v>131</v>
      </c>
      <c r="D249" s="110" t="s">
        <v>1763</v>
      </c>
      <c r="E249" s="395">
        <v>0</v>
      </c>
      <c r="F249" s="109">
        <v>466000</v>
      </c>
      <c r="G249" s="395">
        <v>0</v>
      </c>
      <c r="H249" s="395">
        <v>0</v>
      </c>
      <c r="I249" s="395">
        <v>0</v>
      </c>
      <c r="J249" s="281">
        <v>466000</v>
      </c>
      <c r="K249" s="395">
        <v>0</v>
      </c>
      <c r="L249" s="395">
        <v>0</v>
      </c>
      <c r="M249" s="395">
        <v>0</v>
      </c>
      <c r="N249" s="395">
        <v>0</v>
      </c>
      <c r="O249" s="395">
        <v>0</v>
      </c>
      <c r="P249" s="395">
        <v>0</v>
      </c>
      <c r="Q249" s="191" t="s">
        <v>2940</v>
      </c>
      <c r="R249" s="149" t="s">
        <v>1764</v>
      </c>
      <c r="S249" s="152" t="s">
        <v>1765</v>
      </c>
      <c r="T249" s="152">
        <v>1</v>
      </c>
      <c r="U249" s="152">
        <v>1.2</v>
      </c>
      <c r="V249" s="152" t="s">
        <v>56</v>
      </c>
      <c r="W249" s="149" t="s">
        <v>1725</v>
      </c>
    </row>
    <row r="250" spans="1:23" s="747" customFormat="1" ht="69.95" customHeight="1">
      <c r="A250" s="235"/>
      <c r="B250" s="517"/>
      <c r="C250" s="553">
        <v>132</v>
      </c>
      <c r="D250" s="108" t="s">
        <v>2922</v>
      </c>
      <c r="E250" s="395">
        <v>0</v>
      </c>
      <c r="F250" s="109">
        <v>395400</v>
      </c>
      <c r="G250" s="395">
        <v>0</v>
      </c>
      <c r="H250" s="395">
        <v>0</v>
      </c>
      <c r="I250" s="395">
        <v>0</v>
      </c>
      <c r="J250" s="1245">
        <v>395400</v>
      </c>
      <c r="K250" s="395">
        <v>0</v>
      </c>
      <c r="L250" s="395">
        <v>0</v>
      </c>
      <c r="M250" s="395">
        <v>0</v>
      </c>
      <c r="N250" s="395">
        <v>0</v>
      </c>
      <c r="O250" s="395">
        <v>0</v>
      </c>
      <c r="P250" s="395">
        <v>0</v>
      </c>
      <c r="Q250" s="191" t="s">
        <v>2940</v>
      </c>
      <c r="R250" s="146" t="s">
        <v>1887</v>
      </c>
      <c r="S250" s="210">
        <v>818943809</v>
      </c>
      <c r="T250" s="210">
        <v>1</v>
      </c>
      <c r="U250" s="191">
        <v>1.2</v>
      </c>
      <c r="V250" s="191" t="s">
        <v>56</v>
      </c>
      <c r="W250" s="181" t="s">
        <v>1877</v>
      </c>
    </row>
    <row r="251" spans="1:23" s="747" customFormat="1" ht="69.95" customHeight="1">
      <c r="A251" s="235"/>
      <c r="B251" s="517"/>
      <c r="C251" s="553">
        <v>133</v>
      </c>
      <c r="D251" s="108" t="s">
        <v>2923</v>
      </c>
      <c r="E251" s="395">
        <v>0</v>
      </c>
      <c r="F251" s="109">
        <v>280400</v>
      </c>
      <c r="G251" s="395">
        <v>0</v>
      </c>
      <c r="H251" s="395">
        <v>0</v>
      </c>
      <c r="I251" s="395">
        <v>0</v>
      </c>
      <c r="J251" s="1245">
        <v>280400</v>
      </c>
      <c r="K251" s="395">
        <v>0</v>
      </c>
      <c r="L251" s="395">
        <v>0</v>
      </c>
      <c r="M251" s="395">
        <v>0</v>
      </c>
      <c r="N251" s="395">
        <v>0</v>
      </c>
      <c r="O251" s="395">
        <v>0</v>
      </c>
      <c r="P251" s="395">
        <v>0</v>
      </c>
      <c r="Q251" s="191" t="s">
        <v>2940</v>
      </c>
      <c r="R251" s="262" t="s">
        <v>1909</v>
      </c>
      <c r="S251" s="210">
        <v>855704497</v>
      </c>
      <c r="T251" s="210">
        <v>1</v>
      </c>
      <c r="U251" s="191">
        <v>1.2</v>
      </c>
      <c r="V251" s="191" t="s">
        <v>56</v>
      </c>
      <c r="W251" s="181" t="s">
        <v>1877</v>
      </c>
    </row>
    <row r="252" spans="1:23" s="747" customFormat="1" ht="93">
      <c r="A252" s="235"/>
      <c r="B252" s="517"/>
      <c r="C252" s="553">
        <v>134</v>
      </c>
      <c r="D252" s="496" t="s">
        <v>3150</v>
      </c>
      <c r="E252" s="173">
        <v>20000</v>
      </c>
      <c r="F252" s="395">
        <v>0</v>
      </c>
      <c r="G252" s="395">
        <v>0</v>
      </c>
      <c r="H252" s="395">
        <v>0</v>
      </c>
      <c r="I252" s="395">
        <v>0</v>
      </c>
      <c r="J252" s="1245">
        <v>20000</v>
      </c>
      <c r="K252" s="395">
        <v>0</v>
      </c>
      <c r="L252" s="395">
        <v>0</v>
      </c>
      <c r="M252" s="395">
        <v>0</v>
      </c>
      <c r="N252" s="395">
        <v>0</v>
      </c>
      <c r="O252" s="395">
        <v>0</v>
      </c>
      <c r="P252" s="395">
        <v>0</v>
      </c>
      <c r="Q252" s="191" t="s">
        <v>2940</v>
      </c>
      <c r="R252" s="146" t="s">
        <v>1916</v>
      </c>
      <c r="S252" s="210" t="s">
        <v>1882</v>
      </c>
      <c r="T252" s="210">
        <v>1</v>
      </c>
      <c r="U252" s="191">
        <v>1.2</v>
      </c>
      <c r="V252" s="191" t="s">
        <v>56</v>
      </c>
      <c r="W252" s="181" t="s">
        <v>1877</v>
      </c>
    </row>
    <row r="253" spans="1:23" s="747" customFormat="1" ht="69.95" customHeight="1">
      <c r="A253" s="235"/>
      <c r="B253" s="517"/>
      <c r="C253" s="553">
        <v>135</v>
      </c>
      <c r="D253" s="205" t="s">
        <v>1919</v>
      </c>
      <c r="E253" s="173">
        <v>20000</v>
      </c>
      <c r="F253" s="395">
        <v>0</v>
      </c>
      <c r="G253" s="395">
        <v>0</v>
      </c>
      <c r="H253" s="395">
        <v>0</v>
      </c>
      <c r="I253" s="395">
        <v>0</v>
      </c>
      <c r="J253" s="1245">
        <v>20000</v>
      </c>
      <c r="K253" s="395">
        <v>0</v>
      </c>
      <c r="L253" s="395">
        <v>0</v>
      </c>
      <c r="M253" s="395">
        <v>0</v>
      </c>
      <c r="N253" s="395">
        <v>0</v>
      </c>
      <c r="O253" s="395">
        <v>0</v>
      </c>
      <c r="P253" s="395">
        <v>0</v>
      </c>
      <c r="Q253" s="191" t="s">
        <v>2940</v>
      </c>
      <c r="R253" s="146" t="s">
        <v>1920</v>
      </c>
      <c r="S253" s="210" t="s">
        <v>1882</v>
      </c>
      <c r="T253" s="210">
        <v>1</v>
      </c>
      <c r="U253" s="191">
        <v>1.2</v>
      </c>
      <c r="V253" s="191" t="s">
        <v>56</v>
      </c>
      <c r="W253" s="181" t="s">
        <v>1877</v>
      </c>
    </row>
    <row r="254" spans="1:23" s="747" customFormat="1" ht="69.95" customHeight="1">
      <c r="A254" s="235"/>
      <c r="B254" s="517"/>
      <c r="C254" s="553">
        <v>136</v>
      </c>
      <c r="D254" s="108" t="s">
        <v>3151</v>
      </c>
      <c r="E254" s="395">
        <v>0</v>
      </c>
      <c r="F254" s="109">
        <v>516600</v>
      </c>
      <c r="G254" s="395">
        <v>0</v>
      </c>
      <c r="H254" s="395">
        <v>0</v>
      </c>
      <c r="I254" s="395">
        <v>0</v>
      </c>
      <c r="J254" s="338">
        <f t="shared" ref="J254:J282" si="22">SUM(E254:I254)</f>
        <v>516600</v>
      </c>
      <c r="K254" s="395">
        <v>0</v>
      </c>
      <c r="L254" s="395">
        <v>0</v>
      </c>
      <c r="M254" s="395">
        <v>0</v>
      </c>
      <c r="N254" s="395">
        <v>0</v>
      </c>
      <c r="O254" s="395">
        <v>0</v>
      </c>
      <c r="P254" s="395">
        <v>0</v>
      </c>
      <c r="Q254" s="191" t="s">
        <v>2940</v>
      </c>
      <c r="R254" s="877" t="s">
        <v>2501</v>
      </c>
      <c r="S254" s="279"/>
      <c r="T254" s="279">
        <v>1</v>
      </c>
      <c r="U254" s="279">
        <v>1.2</v>
      </c>
      <c r="V254" s="279" t="s">
        <v>56</v>
      </c>
      <c r="W254" s="385" t="s">
        <v>2500</v>
      </c>
    </row>
    <row r="255" spans="1:23" s="747" customFormat="1" ht="69.95" customHeight="1">
      <c r="A255" s="235"/>
      <c r="B255" s="517"/>
      <c r="C255" s="553">
        <v>137</v>
      </c>
      <c r="D255" s="108" t="s">
        <v>2502</v>
      </c>
      <c r="E255" s="395">
        <v>0</v>
      </c>
      <c r="F255" s="109">
        <v>142400</v>
      </c>
      <c r="G255" s="395">
        <v>0</v>
      </c>
      <c r="H255" s="395">
        <v>0</v>
      </c>
      <c r="I255" s="395">
        <v>0</v>
      </c>
      <c r="J255" s="338">
        <f t="shared" si="22"/>
        <v>142400</v>
      </c>
      <c r="K255" s="395">
        <v>0</v>
      </c>
      <c r="L255" s="395">
        <v>0</v>
      </c>
      <c r="M255" s="395">
        <v>0</v>
      </c>
      <c r="N255" s="395">
        <v>0</v>
      </c>
      <c r="O255" s="395">
        <v>0</v>
      </c>
      <c r="P255" s="395">
        <v>0</v>
      </c>
      <c r="Q255" s="191" t="s">
        <v>2940</v>
      </c>
      <c r="R255" s="877" t="s">
        <v>2503</v>
      </c>
      <c r="S255" s="279"/>
      <c r="T255" s="279">
        <v>1</v>
      </c>
      <c r="U255" s="279">
        <v>1.2</v>
      </c>
      <c r="V255" s="279" t="s">
        <v>56</v>
      </c>
      <c r="W255" s="385" t="s">
        <v>2500</v>
      </c>
    </row>
    <row r="256" spans="1:23" s="747" customFormat="1" ht="69.95" customHeight="1">
      <c r="A256" s="235"/>
      <c r="B256" s="517"/>
      <c r="C256" s="553">
        <v>138</v>
      </c>
      <c r="D256" s="108" t="s">
        <v>2506</v>
      </c>
      <c r="E256" s="395">
        <v>0</v>
      </c>
      <c r="F256" s="109">
        <v>234000</v>
      </c>
      <c r="G256" s="395">
        <v>0</v>
      </c>
      <c r="H256" s="395">
        <v>0</v>
      </c>
      <c r="I256" s="395">
        <v>0</v>
      </c>
      <c r="J256" s="338">
        <f t="shared" si="22"/>
        <v>234000</v>
      </c>
      <c r="K256" s="395">
        <v>0</v>
      </c>
      <c r="L256" s="395">
        <v>0</v>
      </c>
      <c r="M256" s="395">
        <v>0</v>
      </c>
      <c r="N256" s="395">
        <v>0</v>
      </c>
      <c r="O256" s="395">
        <v>0</v>
      </c>
      <c r="P256" s="395">
        <v>0</v>
      </c>
      <c r="Q256" s="191" t="s">
        <v>2940</v>
      </c>
      <c r="R256" s="877" t="s">
        <v>2507</v>
      </c>
      <c r="S256" s="279"/>
      <c r="T256" s="279">
        <v>1</v>
      </c>
      <c r="U256" s="279">
        <v>1.2</v>
      </c>
      <c r="V256" s="279" t="s">
        <v>56</v>
      </c>
      <c r="W256" s="385" t="s">
        <v>2500</v>
      </c>
    </row>
    <row r="257" spans="1:23" s="747" customFormat="1" ht="69.95" customHeight="1">
      <c r="A257" s="235"/>
      <c r="B257" s="517"/>
      <c r="C257" s="553">
        <v>139</v>
      </c>
      <c r="D257" s="108" t="s">
        <v>2508</v>
      </c>
      <c r="E257" s="395">
        <v>0</v>
      </c>
      <c r="F257" s="109">
        <v>418000</v>
      </c>
      <c r="G257" s="395">
        <v>0</v>
      </c>
      <c r="H257" s="395">
        <v>0</v>
      </c>
      <c r="I257" s="395">
        <v>0</v>
      </c>
      <c r="J257" s="338">
        <f t="shared" si="22"/>
        <v>418000</v>
      </c>
      <c r="K257" s="395">
        <v>0</v>
      </c>
      <c r="L257" s="395">
        <v>0</v>
      </c>
      <c r="M257" s="395">
        <v>0</v>
      </c>
      <c r="N257" s="395">
        <v>0</v>
      </c>
      <c r="O257" s="395">
        <v>0</v>
      </c>
      <c r="P257" s="395">
        <v>0</v>
      </c>
      <c r="Q257" s="191" t="s">
        <v>2940</v>
      </c>
      <c r="R257" s="877" t="s">
        <v>2501</v>
      </c>
      <c r="S257" s="279"/>
      <c r="T257" s="279">
        <v>1</v>
      </c>
      <c r="U257" s="279">
        <v>1.2</v>
      </c>
      <c r="V257" s="279" t="s">
        <v>56</v>
      </c>
      <c r="W257" s="385" t="s">
        <v>2500</v>
      </c>
    </row>
    <row r="258" spans="1:23" s="747" customFormat="1" ht="69.95" customHeight="1">
      <c r="A258" s="235"/>
      <c r="B258" s="517"/>
      <c r="C258" s="553">
        <v>140</v>
      </c>
      <c r="D258" s="108" t="s">
        <v>2509</v>
      </c>
      <c r="E258" s="395">
        <v>0</v>
      </c>
      <c r="F258" s="109">
        <v>150000</v>
      </c>
      <c r="G258" s="395">
        <v>0</v>
      </c>
      <c r="H258" s="395">
        <v>0</v>
      </c>
      <c r="I258" s="395">
        <v>0</v>
      </c>
      <c r="J258" s="338">
        <f t="shared" si="22"/>
        <v>150000</v>
      </c>
      <c r="K258" s="395">
        <v>0</v>
      </c>
      <c r="L258" s="395">
        <v>0</v>
      </c>
      <c r="M258" s="395">
        <v>0</v>
      </c>
      <c r="N258" s="395">
        <v>0</v>
      </c>
      <c r="O258" s="395">
        <v>0</v>
      </c>
      <c r="P258" s="395">
        <v>0</v>
      </c>
      <c r="Q258" s="191" t="s">
        <v>2940</v>
      </c>
      <c r="R258" s="877" t="s">
        <v>2510</v>
      </c>
      <c r="S258" s="279"/>
      <c r="T258" s="279">
        <v>1</v>
      </c>
      <c r="U258" s="279">
        <v>1.2</v>
      </c>
      <c r="V258" s="279" t="s">
        <v>56</v>
      </c>
      <c r="W258" s="385" t="s">
        <v>2500</v>
      </c>
    </row>
    <row r="259" spans="1:23" s="747" customFormat="1" ht="69.95" customHeight="1">
      <c r="A259" s="235"/>
      <c r="B259" s="517"/>
      <c r="C259" s="553">
        <v>141</v>
      </c>
      <c r="D259" s="108" t="s">
        <v>2511</v>
      </c>
      <c r="E259" s="395">
        <v>0</v>
      </c>
      <c r="F259" s="109">
        <v>137000</v>
      </c>
      <c r="G259" s="395">
        <v>0</v>
      </c>
      <c r="H259" s="395">
        <v>0</v>
      </c>
      <c r="I259" s="395">
        <v>0</v>
      </c>
      <c r="J259" s="338">
        <f t="shared" si="22"/>
        <v>137000</v>
      </c>
      <c r="K259" s="395">
        <v>0</v>
      </c>
      <c r="L259" s="395">
        <v>0</v>
      </c>
      <c r="M259" s="395">
        <v>0</v>
      </c>
      <c r="N259" s="395">
        <v>0</v>
      </c>
      <c r="O259" s="395">
        <v>0</v>
      </c>
      <c r="P259" s="395">
        <v>0</v>
      </c>
      <c r="Q259" s="191" t="s">
        <v>2940</v>
      </c>
      <c r="R259" s="877" t="s">
        <v>2512</v>
      </c>
      <c r="S259" s="279"/>
      <c r="T259" s="279">
        <v>1</v>
      </c>
      <c r="U259" s="279">
        <v>1.2</v>
      </c>
      <c r="V259" s="279" t="s">
        <v>56</v>
      </c>
      <c r="W259" s="385" t="s">
        <v>2500</v>
      </c>
    </row>
    <row r="260" spans="1:23" s="747" customFormat="1" ht="69.95" customHeight="1">
      <c r="A260" s="235"/>
      <c r="B260" s="517"/>
      <c r="C260" s="553">
        <v>142</v>
      </c>
      <c r="D260" s="108" t="s">
        <v>3307</v>
      </c>
      <c r="E260" s="395">
        <v>0</v>
      </c>
      <c r="F260" s="109">
        <v>300000</v>
      </c>
      <c r="G260" s="395">
        <v>0</v>
      </c>
      <c r="H260" s="395">
        <v>0</v>
      </c>
      <c r="I260" s="395">
        <v>0</v>
      </c>
      <c r="J260" s="338">
        <f t="shared" si="22"/>
        <v>300000</v>
      </c>
      <c r="K260" s="395">
        <v>0</v>
      </c>
      <c r="L260" s="395">
        <v>0</v>
      </c>
      <c r="M260" s="395">
        <v>0</v>
      </c>
      <c r="N260" s="395">
        <v>0</v>
      </c>
      <c r="O260" s="395">
        <v>0</v>
      </c>
      <c r="P260" s="395">
        <v>0</v>
      </c>
      <c r="Q260" s="191" t="s">
        <v>2940</v>
      </c>
      <c r="R260" s="877" t="s">
        <v>2513</v>
      </c>
      <c r="S260" s="279"/>
      <c r="T260" s="279">
        <v>1</v>
      </c>
      <c r="U260" s="279">
        <v>1.2</v>
      </c>
      <c r="V260" s="279" t="s">
        <v>56</v>
      </c>
      <c r="W260" s="385" t="s">
        <v>2500</v>
      </c>
    </row>
    <row r="261" spans="1:23" s="747" customFormat="1" ht="69.95" customHeight="1">
      <c r="A261" s="235"/>
      <c r="B261" s="517"/>
      <c r="C261" s="553">
        <v>143</v>
      </c>
      <c r="D261" s="108" t="s">
        <v>2514</v>
      </c>
      <c r="E261" s="395">
        <v>0</v>
      </c>
      <c r="F261" s="109">
        <v>594000</v>
      </c>
      <c r="G261" s="395">
        <v>0</v>
      </c>
      <c r="H261" s="395">
        <v>0</v>
      </c>
      <c r="I261" s="395">
        <v>0</v>
      </c>
      <c r="J261" s="338">
        <f t="shared" si="22"/>
        <v>594000</v>
      </c>
      <c r="K261" s="395">
        <v>0</v>
      </c>
      <c r="L261" s="395">
        <v>0</v>
      </c>
      <c r="M261" s="395">
        <v>0</v>
      </c>
      <c r="N261" s="395">
        <v>0</v>
      </c>
      <c r="O261" s="395">
        <v>0</v>
      </c>
      <c r="P261" s="395">
        <v>0</v>
      </c>
      <c r="Q261" s="191" t="s">
        <v>2940</v>
      </c>
      <c r="R261" s="877" t="s">
        <v>2513</v>
      </c>
      <c r="S261" s="279"/>
      <c r="T261" s="279">
        <v>1</v>
      </c>
      <c r="U261" s="279">
        <v>1.2</v>
      </c>
      <c r="V261" s="279" t="s">
        <v>56</v>
      </c>
      <c r="W261" s="385" t="s">
        <v>2500</v>
      </c>
    </row>
    <row r="262" spans="1:23" s="747" customFormat="1" ht="69.95" customHeight="1">
      <c r="A262" s="235"/>
      <c r="B262" s="517"/>
      <c r="C262" s="553">
        <v>144</v>
      </c>
      <c r="D262" s="108" t="s">
        <v>2515</v>
      </c>
      <c r="E262" s="395">
        <v>0</v>
      </c>
      <c r="F262" s="109">
        <v>385500</v>
      </c>
      <c r="G262" s="395">
        <v>0</v>
      </c>
      <c r="H262" s="395">
        <v>0</v>
      </c>
      <c r="I262" s="395">
        <v>0</v>
      </c>
      <c r="J262" s="338">
        <f t="shared" si="22"/>
        <v>385500</v>
      </c>
      <c r="K262" s="395">
        <v>0</v>
      </c>
      <c r="L262" s="395">
        <v>0</v>
      </c>
      <c r="M262" s="395">
        <v>0</v>
      </c>
      <c r="N262" s="395">
        <v>0</v>
      </c>
      <c r="O262" s="395">
        <v>0</v>
      </c>
      <c r="P262" s="395">
        <v>0</v>
      </c>
      <c r="Q262" s="191" t="s">
        <v>2940</v>
      </c>
      <c r="R262" s="877" t="s">
        <v>2516</v>
      </c>
      <c r="S262" s="210" t="s">
        <v>2517</v>
      </c>
      <c r="T262" s="279">
        <v>1</v>
      </c>
      <c r="U262" s="279">
        <v>1.2</v>
      </c>
      <c r="V262" s="279" t="s">
        <v>56</v>
      </c>
      <c r="W262" s="385" t="s">
        <v>2500</v>
      </c>
    </row>
    <row r="263" spans="1:23" s="747" customFormat="1" ht="69.95" customHeight="1">
      <c r="A263" s="235"/>
      <c r="B263" s="517"/>
      <c r="C263" s="553">
        <v>145</v>
      </c>
      <c r="D263" s="108" t="s">
        <v>2518</v>
      </c>
      <c r="E263" s="395">
        <v>0</v>
      </c>
      <c r="F263" s="109">
        <v>485200</v>
      </c>
      <c r="G263" s="395">
        <v>0</v>
      </c>
      <c r="H263" s="395">
        <v>0</v>
      </c>
      <c r="I263" s="395">
        <v>0</v>
      </c>
      <c r="J263" s="338">
        <f t="shared" si="22"/>
        <v>485200</v>
      </c>
      <c r="K263" s="395">
        <v>0</v>
      </c>
      <c r="L263" s="395">
        <v>0</v>
      </c>
      <c r="M263" s="395">
        <v>0</v>
      </c>
      <c r="N263" s="395">
        <v>0</v>
      </c>
      <c r="O263" s="395">
        <v>0</v>
      </c>
      <c r="P263" s="395">
        <v>0</v>
      </c>
      <c r="Q263" s="191" t="s">
        <v>2940</v>
      </c>
      <c r="R263" s="877" t="s">
        <v>2519</v>
      </c>
      <c r="S263" s="279"/>
      <c r="T263" s="279">
        <v>1</v>
      </c>
      <c r="U263" s="279">
        <v>1.2</v>
      </c>
      <c r="V263" s="279" t="s">
        <v>56</v>
      </c>
      <c r="W263" s="385" t="s">
        <v>2500</v>
      </c>
    </row>
    <row r="264" spans="1:23" s="747" customFormat="1" ht="69.95" customHeight="1">
      <c r="A264" s="235"/>
      <c r="B264" s="517"/>
      <c r="C264" s="553">
        <v>146</v>
      </c>
      <c r="D264" s="108" t="s">
        <v>3289</v>
      </c>
      <c r="E264" s="395">
        <v>0</v>
      </c>
      <c r="F264" s="109">
        <v>392600</v>
      </c>
      <c r="G264" s="395">
        <v>0</v>
      </c>
      <c r="H264" s="395">
        <v>0</v>
      </c>
      <c r="I264" s="395">
        <v>0</v>
      </c>
      <c r="J264" s="338">
        <f t="shared" si="22"/>
        <v>392600</v>
      </c>
      <c r="K264" s="395">
        <v>0</v>
      </c>
      <c r="L264" s="395">
        <v>0</v>
      </c>
      <c r="M264" s="395">
        <v>0</v>
      </c>
      <c r="N264" s="395">
        <v>0</v>
      </c>
      <c r="O264" s="395">
        <v>0</v>
      </c>
      <c r="P264" s="395">
        <v>0</v>
      </c>
      <c r="Q264" s="191" t="s">
        <v>2940</v>
      </c>
      <c r="R264" s="877" t="s">
        <v>2520</v>
      </c>
      <c r="S264" s="279"/>
      <c r="T264" s="279">
        <v>1</v>
      </c>
      <c r="U264" s="279">
        <v>1.2</v>
      </c>
      <c r="V264" s="279" t="s">
        <v>56</v>
      </c>
      <c r="W264" s="385" t="s">
        <v>2500</v>
      </c>
    </row>
    <row r="265" spans="1:23" s="747" customFormat="1" ht="69.95" customHeight="1">
      <c r="A265" s="235"/>
      <c r="B265" s="517"/>
      <c r="C265" s="553">
        <v>147</v>
      </c>
      <c r="D265" s="108" t="s">
        <v>2521</v>
      </c>
      <c r="E265" s="395">
        <v>0</v>
      </c>
      <c r="F265" s="109">
        <v>455000</v>
      </c>
      <c r="G265" s="395">
        <v>0</v>
      </c>
      <c r="H265" s="395">
        <v>0</v>
      </c>
      <c r="I265" s="395">
        <v>0</v>
      </c>
      <c r="J265" s="338">
        <f t="shared" si="22"/>
        <v>455000</v>
      </c>
      <c r="K265" s="395">
        <v>0</v>
      </c>
      <c r="L265" s="395">
        <v>0</v>
      </c>
      <c r="M265" s="395">
        <v>0</v>
      </c>
      <c r="N265" s="395">
        <v>0</v>
      </c>
      <c r="O265" s="395">
        <v>0</v>
      </c>
      <c r="P265" s="395">
        <v>0</v>
      </c>
      <c r="Q265" s="191" t="s">
        <v>2940</v>
      </c>
      <c r="R265" s="877" t="s">
        <v>2522</v>
      </c>
      <c r="S265" s="279"/>
      <c r="T265" s="279">
        <v>1</v>
      </c>
      <c r="U265" s="279">
        <v>1.2</v>
      </c>
      <c r="V265" s="279" t="s">
        <v>56</v>
      </c>
      <c r="W265" s="385" t="s">
        <v>2500</v>
      </c>
    </row>
    <row r="266" spans="1:23" s="747" customFormat="1" ht="69.95" customHeight="1">
      <c r="A266" s="235"/>
      <c r="B266" s="517"/>
      <c r="C266" s="553">
        <v>148</v>
      </c>
      <c r="D266" s="108" t="s">
        <v>2523</v>
      </c>
      <c r="E266" s="395">
        <v>0</v>
      </c>
      <c r="F266" s="109">
        <v>300000</v>
      </c>
      <c r="G266" s="395">
        <v>0</v>
      </c>
      <c r="H266" s="395">
        <v>0</v>
      </c>
      <c r="I266" s="395">
        <v>0</v>
      </c>
      <c r="J266" s="338">
        <f t="shared" si="22"/>
        <v>300000</v>
      </c>
      <c r="K266" s="395">
        <v>0</v>
      </c>
      <c r="L266" s="395">
        <v>0</v>
      </c>
      <c r="M266" s="395">
        <v>0</v>
      </c>
      <c r="N266" s="395">
        <v>0</v>
      </c>
      <c r="O266" s="395">
        <v>0</v>
      </c>
      <c r="P266" s="395">
        <v>0</v>
      </c>
      <c r="Q266" s="191" t="s">
        <v>2940</v>
      </c>
      <c r="R266" s="877" t="s">
        <v>2524</v>
      </c>
      <c r="S266" s="279"/>
      <c r="T266" s="279">
        <v>1</v>
      </c>
      <c r="U266" s="279">
        <v>1.2</v>
      </c>
      <c r="V266" s="279" t="s">
        <v>56</v>
      </c>
      <c r="W266" s="385" t="s">
        <v>2500</v>
      </c>
    </row>
    <row r="267" spans="1:23" s="747" customFormat="1" ht="69.95" customHeight="1">
      <c r="A267" s="235"/>
      <c r="B267" s="517"/>
      <c r="C267" s="553">
        <v>149</v>
      </c>
      <c r="D267" s="108" t="s">
        <v>2525</v>
      </c>
      <c r="E267" s="395">
        <v>0</v>
      </c>
      <c r="F267" s="109">
        <v>300000</v>
      </c>
      <c r="G267" s="395">
        <v>0</v>
      </c>
      <c r="H267" s="395">
        <v>0</v>
      </c>
      <c r="I267" s="395">
        <v>0</v>
      </c>
      <c r="J267" s="338">
        <f t="shared" si="22"/>
        <v>300000</v>
      </c>
      <c r="K267" s="395">
        <v>0</v>
      </c>
      <c r="L267" s="395">
        <v>0</v>
      </c>
      <c r="M267" s="395">
        <v>0</v>
      </c>
      <c r="N267" s="395">
        <v>0</v>
      </c>
      <c r="O267" s="395">
        <v>0</v>
      </c>
      <c r="P267" s="395">
        <v>0</v>
      </c>
      <c r="Q267" s="191" t="s">
        <v>2940</v>
      </c>
      <c r="R267" s="877" t="s">
        <v>2526</v>
      </c>
      <c r="S267" s="279"/>
      <c r="T267" s="279">
        <v>1</v>
      </c>
      <c r="U267" s="279">
        <v>1.2</v>
      </c>
      <c r="V267" s="279" t="s">
        <v>56</v>
      </c>
      <c r="W267" s="385" t="s">
        <v>2500</v>
      </c>
    </row>
    <row r="268" spans="1:23" s="747" customFormat="1" ht="69.95" customHeight="1">
      <c r="A268" s="235"/>
      <c r="B268" s="517"/>
      <c r="C268" s="553">
        <v>150</v>
      </c>
      <c r="D268" s="108" t="s">
        <v>2527</v>
      </c>
      <c r="E268" s="395">
        <v>0</v>
      </c>
      <c r="F268" s="109">
        <v>392000</v>
      </c>
      <c r="G268" s="395">
        <v>0</v>
      </c>
      <c r="H268" s="395">
        <v>0</v>
      </c>
      <c r="I268" s="395">
        <v>0</v>
      </c>
      <c r="J268" s="338">
        <f t="shared" si="22"/>
        <v>392000</v>
      </c>
      <c r="K268" s="395">
        <v>0</v>
      </c>
      <c r="L268" s="395">
        <v>0</v>
      </c>
      <c r="M268" s="395">
        <v>0</v>
      </c>
      <c r="N268" s="395">
        <v>0</v>
      </c>
      <c r="O268" s="395">
        <v>0</v>
      </c>
      <c r="P268" s="395">
        <v>0</v>
      </c>
      <c r="Q268" s="191" t="s">
        <v>2940</v>
      </c>
      <c r="R268" s="877" t="s">
        <v>2528</v>
      </c>
      <c r="S268" s="279"/>
      <c r="T268" s="279">
        <v>1</v>
      </c>
      <c r="U268" s="279">
        <v>1.2</v>
      </c>
      <c r="V268" s="279" t="s">
        <v>56</v>
      </c>
      <c r="W268" s="385" t="s">
        <v>2500</v>
      </c>
    </row>
    <row r="269" spans="1:23" s="747" customFormat="1" ht="69.95" customHeight="1">
      <c r="A269" s="235"/>
      <c r="B269" s="517"/>
      <c r="C269" s="553">
        <v>151</v>
      </c>
      <c r="D269" s="108" t="s">
        <v>2529</v>
      </c>
      <c r="E269" s="395">
        <v>0</v>
      </c>
      <c r="F269" s="109">
        <v>300000</v>
      </c>
      <c r="G269" s="395">
        <v>0</v>
      </c>
      <c r="H269" s="395">
        <v>0</v>
      </c>
      <c r="I269" s="395">
        <v>0</v>
      </c>
      <c r="J269" s="338">
        <f t="shared" si="22"/>
        <v>300000</v>
      </c>
      <c r="K269" s="395">
        <v>0</v>
      </c>
      <c r="L269" s="395">
        <v>0</v>
      </c>
      <c r="M269" s="395">
        <v>0</v>
      </c>
      <c r="N269" s="395">
        <v>0</v>
      </c>
      <c r="O269" s="395">
        <v>0</v>
      </c>
      <c r="P269" s="395">
        <v>0</v>
      </c>
      <c r="Q269" s="191" t="s">
        <v>2940</v>
      </c>
      <c r="R269" s="877" t="s">
        <v>2530</v>
      </c>
      <c r="S269" s="279"/>
      <c r="T269" s="279">
        <v>1</v>
      </c>
      <c r="U269" s="279">
        <v>1.2</v>
      </c>
      <c r="V269" s="279" t="s">
        <v>56</v>
      </c>
      <c r="W269" s="385" t="s">
        <v>2500</v>
      </c>
    </row>
    <row r="270" spans="1:23" s="747" customFormat="1" ht="69.95" customHeight="1">
      <c r="A270" s="235"/>
      <c r="B270" s="517"/>
      <c r="C270" s="553">
        <v>152</v>
      </c>
      <c r="D270" s="108" t="s">
        <v>2531</v>
      </c>
      <c r="E270" s="395">
        <v>0</v>
      </c>
      <c r="F270" s="109">
        <v>480000</v>
      </c>
      <c r="G270" s="395">
        <v>0</v>
      </c>
      <c r="H270" s="395">
        <v>0</v>
      </c>
      <c r="I270" s="395">
        <v>0</v>
      </c>
      <c r="J270" s="338">
        <f t="shared" si="22"/>
        <v>480000</v>
      </c>
      <c r="K270" s="395">
        <v>0</v>
      </c>
      <c r="L270" s="395">
        <v>0</v>
      </c>
      <c r="M270" s="395">
        <v>0</v>
      </c>
      <c r="N270" s="395">
        <v>0</v>
      </c>
      <c r="O270" s="395">
        <v>0</v>
      </c>
      <c r="P270" s="395">
        <v>0</v>
      </c>
      <c r="Q270" s="191" t="s">
        <v>2940</v>
      </c>
      <c r="R270" s="877" t="s">
        <v>2532</v>
      </c>
      <c r="S270" s="279"/>
      <c r="T270" s="279">
        <v>1</v>
      </c>
      <c r="U270" s="279">
        <v>1.2</v>
      </c>
      <c r="V270" s="279" t="s">
        <v>56</v>
      </c>
      <c r="W270" s="385" t="s">
        <v>2500</v>
      </c>
    </row>
    <row r="271" spans="1:23" s="747" customFormat="1" ht="69.95" customHeight="1">
      <c r="A271" s="235"/>
      <c r="B271" s="517"/>
      <c r="C271" s="553">
        <v>153</v>
      </c>
      <c r="D271" s="108" t="s">
        <v>3290</v>
      </c>
      <c r="E271" s="395">
        <v>0</v>
      </c>
      <c r="F271" s="109">
        <v>450000</v>
      </c>
      <c r="G271" s="395">
        <v>0</v>
      </c>
      <c r="H271" s="395">
        <v>0</v>
      </c>
      <c r="I271" s="395">
        <v>0</v>
      </c>
      <c r="J271" s="338">
        <f t="shared" si="22"/>
        <v>450000</v>
      </c>
      <c r="K271" s="395">
        <v>0</v>
      </c>
      <c r="L271" s="395">
        <v>0</v>
      </c>
      <c r="M271" s="395">
        <v>0</v>
      </c>
      <c r="N271" s="395">
        <v>0</v>
      </c>
      <c r="O271" s="395">
        <v>0</v>
      </c>
      <c r="P271" s="395">
        <v>0</v>
      </c>
      <c r="Q271" s="191" t="s">
        <v>2940</v>
      </c>
      <c r="R271" s="877" t="s">
        <v>2533</v>
      </c>
      <c r="S271" s="279"/>
      <c r="T271" s="279">
        <v>1</v>
      </c>
      <c r="U271" s="279">
        <v>1.2</v>
      </c>
      <c r="V271" s="279" t="s">
        <v>56</v>
      </c>
      <c r="W271" s="385" t="s">
        <v>2500</v>
      </c>
    </row>
    <row r="272" spans="1:23" s="747" customFormat="1" ht="69.95" customHeight="1">
      <c r="A272" s="235"/>
      <c r="B272" s="517"/>
      <c r="C272" s="553">
        <v>154</v>
      </c>
      <c r="D272" s="108" t="s">
        <v>2534</v>
      </c>
      <c r="E272" s="395">
        <v>0</v>
      </c>
      <c r="F272" s="109">
        <v>434400</v>
      </c>
      <c r="G272" s="395">
        <v>0</v>
      </c>
      <c r="H272" s="395">
        <v>0</v>
      </c>
      <c r="I272" s="395">
        <v>0</v>
      </c>
      <c r="J272" s="338">
        <f t="shared" si="22"/>
        <v>434400</v>
      </c>
      <c r="K272" s="395">
        <v>0</v>
      </c>
      <c r="L272" s="395">
        <v>0</v>
      </c>
      <c r="M272" s="395">
        <v>0</v>
      </c>
      <c r="N272" s="395">
        <v>0</v>
      </c>
      <c r="O272" s="395">
        <v>0</v>
      </c>
      <c r="P272" s="395">
        <v>0</v>
      </c>
      <c r="Q272" s="191" t="s">
        <v>2940</v>
      </c>
      <c r="R272" s="877" t="s">
        <v>2533</v>
      </c>
      <c r="S272" s="279"/>
      <c r="T272" s="279">
        <v>1</v>
      </c>
      <c r="U272" s="279">
        <v>1.2</v>
      </c>
      <c r="V272" s="279" t="s">
        <v>56</v>
      </c>
      <c r="W272" s="385" t="s">
        <v>2500</v>
      </c>
    </row>
    <row r="273" spans="1:23" s="747" customFormat="1" ht="69.95" customHeight="1">
      <c r="A273" s="235"/>
      <c r="B273" s="517"/>
      <c r="C273" s="553">
        <v>155</v>
      </c>
      <c r="D273" s="108" t="s">
        <v>2535</v>
      </c>
      <c r="E273" s="395">
        <v>0</v>
      </c>
      <c r="F273" s="109">
        <v>300000</v>
      </c>
      <c r="G273" s="395">
        <v>0</v>
      </c>
      <c r="H273" s="395">
        <v>0</v>
      </c>
      <c r="I273" s="395">
        <v>0</v>
      </c>
      <c r="J273" s="338">
        <f t="shared" si="22"/>
        <v>300000</v>
      </c>
      <c r="K273" s="395">
        <v>0</v>
      </c>
      <c r="L273" s="395">
        <v>0</v>
      </c>
      <c r="M273" s="395">
        <v>0</v>
      </c>
      <c r="N273" s="395">
        <v>0</v>
      </c>
      <c r="O273" s="395">
        <v>0</v>
      </c>
      <c r="P273" s="395">
        <v>0</v>
      </c>
      <c r="Q273" s="191" t="s">
        <v>2940</v>
      </c>
      <c r="R273" s="877" t="s">
        <v>2536</v>
      </c>
      <c r="S273" s="279"/>
      <c r="T273" s="279">
        <v>1</v>
      </c>
      <c r="U273" s="279">
        <v>1.2</v>
      </c>
      <c r="V273" s="279" t="s">
        <v>56</v>
      </c>
      <c r="W273" s="385" t="s">
        <v>2500</v>
      </c>
    </row>
    <row r="274" spans="1:23" s="747" customFormat="1" ht="69.95" customHeight="1">
      <c r="A274" s="235"/>
      <c r="B274" s="517"/>
      <c r="C274" s="553">
        <v>156</v>
      </c>
      <c r="D274" s="108" t="s">
        <v>2537</v>
      </c>
      <c r="E274" s="395">
        <v>0</v>
      </c>
      <c r="F274" s="109">
        <v>450000</v>
      </c>
      <c r="G274" s="395">
        <v>0</v>
      </c>
      <c r="H274" s="395">
        <v>0</v>
      </c>
      <c r="I274" s="395">
        <v>0</v>
      </c>
      <c r="J274" s="338">
        <f t="shared" si="22"/>
        <v>450000</v>
      </c>
      <c r="K274" s="395">
        <v>0</v>
      </c>
      <c r="L274" s="395">
        <v>0</v>
      </c>
      <c r="M274" s="395">
        <v>0</v>
      </c>
      <c r="N274" s="395">
        <v>0</v>
      </c>
      <c r="O274" s="395">
        <v>0</v>
      </c>
      <c r="P274" s="395">
        <v>0</v>
      </c>
      <c r="Q274" s="191" t="s">
        <v>2940</v>
      </c>
      <c r="R274" s="877" t="s">
        <v>2538</v>
      </c>
      <c r="S274" s="279"/>
      <c r="T274" s="279">
        <v>1</v>
      </c>
      <c r="U274" s="279">
        <v>1.2</v>
      </c>
      <c r="V274" s="279" t="s">
        <v>56</v>
      </c>
      <c r="W274" s="385" t="s">
        <v>2500</v>
      </c>
    </row>
    <row r="275" spans="1:23" s="747" customFormat="1" ht="69.95" customHeight="1">
      <c r="A275" s="235"/>
      <c r="B275" s="517"/>
      <c r="C275" s="553">
        <v>157</v>
      </c>
      <c r="D275" s="108" t="s">
        <v>2539</v>
      </c>
      <c r="E275" s="395">
        <v>0</v>
      </c>
      <c r="F275" s="109">
        <v>330000</v>
      </c>
      <c r="G275" s="395">
        <v>0</v>
      </c>
      <c r="H275" s="395">
        <v>0</v>
      </c>
      <c r="I275" s="395">
        <v>0</v>
      </c>
      <c r="J275" s="338">
        <f t="shared" si="22"/>
        <v>330000</v>
      </c>
      <c r="K275" s="395">
        <v>0</v>
      </c>
      <c r="L275" s="395">
        <v>0</v>
      </c>
      <c r="M275" s="395">
        <v>0</v>
      </c>
      <c r="N275" s="395">
        <v>0</v>
      </c>
      <c r="O275" s="395">
        <v>0</v>
      </c>
      <c r="P275" s="395">
        <v>0</v>
      </c>
      <c r="Q275" s="191" t="s">
        <v>2940</v>
      </c>
      <c r="R275" s="877" t="s">
        <v>2538</v>
      </c>
      <c r="S275" s="279"/>
      <c r="T275" s="279">
        <v>1</v>
      </c>
      <c r="U275" s="279">
        <v>1.2</v>
      </c>
      <c r="V275" s="279" t="s">
        <v>56</v>
      </c>
      <c r="W275" s="385" t="s">
        <v>2500</v>
      </c>
    </row>
    <row r="276" spans="1:23" s="747" customFormat="1" ht="69.95" customHeight="1">
      <c r="A276" s="235"/>
      <c r="B276" s="517"/>
      <c r="C276" s="553">
        <v>158</v>
      </c>
      <c r="D276" s="108" t="s">
        <v>2540</v>
      </c>
      <c r="E276" s="395">
        <v>0</v>
      </c>
      <c r="F276" s="109">
        <v>220300</v>
      </c>
      <c r="G276" s="395">
        <v>0</v>
      </c>
      <c r="H276" s="395">
        <v>0</v>
      </c>
      <c r="I276" s="395">
        <v>0</v>
      </c>
      <c r="J276" s="338">
        <f t="shared" si="22"/>
        <v>220300</v>
      </c>
      <c r="K276" s="395">
        <v>0</v>
      </c>
      <c r="L276" s="395">
        <v>0</v>
      </c>
      <c r="M276" s="395">
        <v>0</v>
      </c>
      <c r="N276" s="395">
        <v>0</v>
      </c>
      <c r="O276" s="395">
        <v>0</v>
      </c>
      <c r="P276" s="395">
        <v>0</v>
      </c>
      <c r="Q276" s="191" t="s">
        <v>2940</v>
      </c>
      <c r="R276" s="877" t="s">
        <v>2541</v>
      </c>
      <c r="S276" s="279"/>
      <c r="T276" s="279">
        <v>1</v>
      </c>
      <c r="U276" s="279">
        <v>1.2</v>
      </c>
      <c r="V276" s="279" t="s">
        <v>56</v>
      </c>
      <c r="W276" s="385" t="s">
        <v>2500</v>
      </c>
    </row>
    <row r="277" spans="1:23" s="747" customFormat="1" ht="69.95" customHeight="1">
      <c r="A277" s="235"/>
      <c r="B277" s="517"/>
      <c r="C277" s="553">
        <v>159</v>
      </c>
      <c r="D277" s="108" t="s">
        <v>2542</v>
      </c>
      <c r="E277" s="395">
        <v>0</v>
      </c>
      <c r="F277" s="109">
        <v>450000</v>
      </c>
      <c r="G277" s="395">
        <v>0</v>
      </c>
      <c r="H277" s="395">
        <v>0</v>
      </c>
      <c r="I277" s="395">
        <v>0</v>
      </c>
      <c r="J277" s="338">
        <f t="shared" si="22"/>
        <v>450000</v>
      </c>
      <c r="K277" s="395">
        <v>0</v>
      </c>
      <c r="L277" s="395">
        <v>0</v>
      </c>
      <c r="M277" s="395">
        <v>0</v>
      </c>
      <c r="N277" s="395">
        <v>0</v>
      </c>
      <c r="O277" s="395">
        <v>0</v>
      </c>
      <c r="P277" s="395">
        <v>0</v>
      </c>
      <c r="Q277" s="191" t="s">
        <v>2940</v>
      </c>
      <c r="R277" s="877" t="s">
        <v>2532</v>
      </c>
      <c r="S277" s="279"/>
      <c r="T277" s="279">
        <v>1</v>
      </c>
      <c r="U277" s="279">
        <v>1.2</v>
      </c>
      <c r="V277" s="279" t="s">
        <v>56</v>
      </c>
      <c r="W277" s="385" t="s">
        <v>2500</v>
      </c>
    </row>
    <row r="278" spans="1:23" s="747" customFormat="1" ht="69.95" customHeight="1">
      <c r="A278" s="235"/>
      <c r="B278" s="517"/>
      <c r="C278" s="553">
        <v>160</v>
      </c>
      <c r="D278" s="108" t="s">
        <v>3114</v>
      </c>
      <c r="E278" s="395">
        <v>0</v>
      </c>
      <c r="F278" s="109">
        <v>439200</v>
      </c>
      <c r="G278" s="395">
        <v>0</v>
      </c>
      <c r="H278" s="395">
        <v>0</v>
      </c>
      <c r="I278" s="395">
        <v>0</v>
      </c>
      <c r="J278" s="338">
        <f t="shared" si="22"/>
        <v>439200</v>
      </c>
      <c r="K278" s="395">
        <v>0</v>
      </c>
      <c r="L278" s="395">
        <v>0</v>
      </c>
      <c r="M278" s="395">
        <v>0</v>
      </c>
      <c r="N278" s="395">
        <v>0</v>
      </c>
      <c r="O278" s="395">
        <v>0</v>
      </c>
      <c r="P278" s="395">
        <v>0</v>
      </c>
      <c r="Q278" s="191" t="s">
        <v>2940</v>
      </c>
      <c r="R278" s="877" t="s">
        <v>2543</v>
      </c>
      <c r="S278" s="279"/>
      <c r="T278" s="279">
        <v>1</v>
      </c>
      <c r="U278" s="279">
        <v>1.2</v>
      </c>
      <c r="V278" s="279" t="s">
        <v>56</v>
      </c>
      <c r="W278" s="385" t="s">
        <v>2500</v>
      </c>
    </row>
    <row r="279" spans="1:23" s="747" customFormat="1" ht="69.95" customHeight="1">
      <c r="A279" s="235"/>
      <c r="B279" s="517"/>
      <c r="C279" s="553">
        <v>161</v>
      </c>
      <c r="D279" s="108" t="s">
        <v>2544</v>
      </c>
      <c r="E279" s="395">
        <v>0</v>
      </c>
      <c r="F279" s="109">
        <v>378200</v>
      </c>
      <c r="G279" s="395">
        <v>0</v>
      </c>
      <c r="H279" s="395">
        <v>0</v>
      </c>
      <c r="I279" s="395">
        <v>0</v>
      </c>
      <c r="J279" s="338">
        <f t="shared" si="22"/>
        <v>378200</v>
      </c>
      <c r="K279" s="395">
        <v>0</v>
      </c>
      <c r="L279" s="395">
        <v>0</v>
      </c>
      <c r="M279" s="395">
        <v>0</v>
      </c>
      <c r="N279" s="395">
        <v>0</v>
      </c>
      <c r="O279" s="395">
        <v>0</v>
      </c>
      <c r="P279" s="395">
        <v>0</v>
      </c>
      <c r="Q279" s="191" t="s">
        <v>2940</v>
      </c>
      <c r="R279" s="877" t="s">
        <v>2528</v>
      </c>
      <c r="S279" s="279"/>
      <c r="T279" s="279">
        <v>1</v>
      </c>
      <c r="U279" s="279">
        <v>1.2</v>
      </c>
      <c r="V279" s="279" t="s">
        <v>56</v>
      </c>
      <c r="W279" s="385" t="s">
        <v>2500</v>
      </c>
    </row>
    <row r="280" spans="1:23" s="747" customFormat="1" ht="69.95" customHeight="1">
      <c r="A280" s="235"/>
      <c r="B280" s="517"/>
      <c r="C280" s="553">
        <v>162</v>
      </c>
      <c r="D280" s="108" t="s">
        <v>3291</v>
      </c>
      <c r="E280" s="395">
        <v>0</v>
      </c>
      <c r="F280" s="109">
        <v>421200</v>
      </c>
      <c r="G280" s="395">
        <v>0</v>
      </c>
      <c r="H280" s="395">
        <v>0</v>
      </c>
      <c r="I280" s="395">
        <v>0</v>
      </c>
      <c r="J280" s="338">
        <f t="shared" si="22"/>
        <v>421200</v>
      </c>
      <c r="K280" s="395">
        <v>0</v>
      </c>
      <c r="L280" s="395">
        <v>0</v>
      </c>
      <c r="M280" s="395">
        <v>0</v>
      </c>
      <c r="N280" s="395">
        <v>0</v>
      </c>
      <c r="O280" s="395">
        <v>0</v>
      </c>
      <c r="P280" s="395">
        <v>0</v>
      </c>
      <c r="Q280" s="191" t="s">
        <v>2940</v>
      </c>
      <c r="R280" s="877" t="s">
        <v>2545</v>
      </c>
      <c r="S280" s="279"/>
      <c r="T280" s="279">
        <v>1</v>
      </c>
      <c r="U280" s="279">
        <v>1.2</v>
      </c>
      <c r="V280" s="279" t="s">
        <v>56</v>
      </c>
      <c r="W280" s="385" t="s">
        <v>2500</v>
      </c>
    </row>
    <row r="281" spans="1:23" s="747" customFormat="1" ht="69.95" customHeight="1">
      <c r="A281" s="235"/>
      <c r="B281" s="517"/>
      <c r="C281" s="553">
        <v>163</v>
      </c>
      <c r="D281" s="108" t="s">
        <v>2936</v>
      </c>
      <c r="E281" s="395">
        <v>0</v>
      </c>
      <c r="F281" s="109">
        <v>512400</v>
      </c>
      <c r="G281" s="395">
        <v>0</v>
      </c>
      <c r="H281" s="395">
        <v>0</v>
      </c>
      <c r="I281" s="395">
        <v>0</v>
      </c>
      <c r="J281" s="338">
        <f t="shared" si="22"/>
        <v>512400</v>
      </c>
      <c r="K281" s="395">
        <v>0</v>
      </c>
      <c r="L281" s="395">
        <v>0</v>
      </c>
      <c r="M281" s="395">
        <v>0</v>
      </c>
      <c r="N281" s="395">
        <v>0</v>
      </c>
      <c r="O281" s="395">
        <v>0</v>
      </c>
      <c r="P281" s="395">
        <v>0</v>
      </c>
      <c r="Q281" s="191" t="s">
        <v>2940</v>
      </c>
      <c r="R281" s="877" t="s">
        <v>2546</v>
      </c>
      <c r="S281" s="279"/>
      <c r="T281" s="279">
        <v>1</v>
      </c>
      <c r="U281" s="279">
        <v>1.2</v>
      </c>
      <c r="V281" s="279" t="s">
        <v>56</v>
      </c>
      <c r="W281" s="385" t="s">
        <v>2500</v>
      </c>
    </row>
    <row r="282" spans="1:23" s="747" customFormat="1" ht="69.95" customHeight="1">
      <c r="A282" s="235"/>
      <c r="B282" s="517"/>
      <c r="C282" s="553">
        <v>164</v>
      </c>
      <c r="D282" s="108" t="s">
        <v>3292</v>
      </c>
      <c r="E282" s="395">
        <v>0</v>
      </c>
      <c r="F282" s="109">
        <v>642000</v>
      </c>
      <c r="G282" s="395">
        <v>0</v>
      </c>
      <c r="H282" s="395">
        <v>0</v>
      </c>
      <c r="I282" s="395">
        <v>0</v>
      </c>
      <c r="J282" s="338">
        <f t="shared" si="22"/>
        <v>642000</v>
      </c>
      <c r="K282" s="395">
        <v>0</v>
      </c>
      <c r="L282" s="395">
        <v>0</v>
      </c>
      <c r="M282" s="395">
        <v>0</v>
      </c>
      <c r="N282" s="395">
        <v>0</v>
      </c>
      <c r="O282" s="395">
        <v>0</v>
      </c>
      <c r="P282" s="395">
        <v>0</v>
      </c>
      <c r="Q282" s="191" t="s">
        <v>2940</v>
      </c>
      <c r="R282" s="877" t="s">
        <v>2547</v>
      </c>
      <c r="S282" s="279"/>
      <c r="T282" s="279">
        <v>1</v>
      </c>
      <c r="U282" s="279">
        <v>1.2</v>
      </c>
      <c r="V282" s="279" t="s">
        <v>56</v>
      </c>
      <c r="W282" s="385" t="s">
        <v>2500</v>
      </c>
    </row>
    <row r="283" spans="1:23" s="747" customFormat="1" ht="69.95" customHeight="1">
      <c r="A283" s="235"/>
      <c r="B283" s="517"/>
      <c r="C283" s="553">
        <v>165</v>
      </c>
      <c r="D283" s="108" t="s">
        <v>2548</v>
      </c>
      <c r="E283" s="395">
        <v>0</v>
      </c>
      <c r="F283" s="109">
        <v>399600</v>
      </c>
      <c r="G283" s="395">
        <v>0</v>
      </c>
      <c r="H283" s="395">
        <v>0</v>
      </c>
      <c r="I283" s="395">
        <v>0</v>
      </c>
      <c r="J283" s="338">
        <f t="shared" ref="J283:J307" si="23">SUM(E283:I283)</f>
        <v>399600</v>
      </c>
      <c r="K283" s="395">
        <v>0</v>
      </c>
      <c r="L283" s="395">
        <v>0</v>
      </c>
      <c r="M283" s="395">
        <v>0</v>
      </c>
      <c r="N283" s="395">
        <v>0</v>
      </c>
      <c r="O283" s="395">
        <v>0</v>
      </c>
      <c r="P283" s="395">
        <v>0</v>
      </c>
      <c r="Q283" s="191" t="s">
        <v>2940</v>
      </c>
      <c r="R283" s="877" t="s">
        <v>2549</v>
      </c>
      <c r="S283" s="279"/>
      <c r="T283" s="279">
        <v>1</v>
      </c>
      <c r="U283" s="279">
        <v>1.2</v>
      </c>
      <c r="V283" s="279" t="s">
        <v>56</v>
      </c>
      <c r="W283" s="385" t="s">
        <v>2500</v>
      </c>
    </row>
    <row r="284" spans="1:23" s="747" customFormat="1" ht="69.95" customHeight="1">
      <c r="A284" s="235"/>
      <c r="B284" s="517"/>
      <c r="C284" s="553">
        <v>166</v>
      </c>
      <c r="D284" s="108" t="s">
        <v>2550</v>
      </c>
      <c r="E284" s="395">
        <v>0</v>
      </c>
      <c r="F284" s="109">
        <v>380400</v>
      </c>
      <c r="G284" s="395">
        <v>0</v>
      </c>
      <c r="H284" s="395">
        <v>0</v>
      </c>
      <c r="I284" s="395">
        <v>0</v>
      </c>
      <c r="J284" s="338">
        <f t="shared" si="23"/>
        <v>380400</v>
      </c>
      <c r="K284" s="395">
        <v>0</v>
      </c>
      <c r="L284" s="395">
        <v>0</v>
      </c>
      <c r="M284" s="395">
        <v>0</v>
      </c>
      <c r="N284" s="395">
        <v>0</v>
      </c>
      <c r="O284" s="395">
        <v>0</v>
      </c>
      <c r="P284" s="395">
        <v>0</v>
      </c>
      <c r="Q284" s="191" t="s">
        <v>2940</v>
      </c>
      <c r="R284" s="877" t="s">
        <v>2551</v>
      </c>
      <c r="S284" s="279"/>
      <c r="T284" s="279">
        <v>1</v>
      </c>
      <c r="U284" s="279">
        <v>1.2</v>
      </c>
      <c r="V284" s="279" t="s">
        <v>56</v>
      </c>
      <c r="W284" s="385" t="s">
        <v>2500</v>
      </c>
    </row>
    <row r="285" spans="1:23" s="747" customFormat="1" ht="69.95" customHeight="1">
      <c r="A285" s="235"/>
      <c r="B285" s="517"/>
      <c r="C285" s="553">
        <v>167</v>
      </c>
      <c r="D285" s="108" t="s">
        <v>2552</v>
      </c>
      <c r="E285" s="395">
        <v>0</v>
      </c>
      <c r="F285" s="109">
        <v>370800</v>
      </c>
      <c r="G285" s="395">
        <v>0</v>
      </c>
      <c r="H285" s="395">
        <v>0</v>
      </c>
      <c r="I285" s="395">
        <v>0</v>
      </c>
      <c r="J285" s="338">
        <f t="shared" si="23"/>
        <v>370800</v>
      </c>
      <c r="K285" s="395">
        <v>0</v>
      </c>
      <c r="L285" s="395">
        <v>0</v>
      </c>
      <c r="M285" s="395">
        <v>0</v>
      </c>
      <c r="N285" s="395">
        <v>0</v>
      </c>
      <c r="O285" s="395">
        <v>0</v>
      </c>
      <c r="P285" s="395">
        <v>0</v>
      </c>
      <c r="Q285" s="191" t="s">
        <v>2940</v>
      </c>
      <c r="R285" s="877" t="s">
        <v>2519</v>
      </c>
      <c r="S285" s="279"/>
      <c r="T285" s="279">
        <v>1</v>
      </c>
      <c r="U285" s="279">
        <v>1.2</v>
      </c>
      <c r="V285" s="279" t="s">
        <v>56</v>
      </c>
      <c r="W285" s="385" t="s">
        <v>2500</v>
      </c>
    </row>
    <row r="286" spans="1:23" s="747" customFormat="1" ht="69.95" customHeight="1">
      <c r="A286" s="235"/>
      <c r="B286" s="517"/>
      <c r="C286" s="553">
        <v>168</v>
      </c>
      <c r="D286" s="108" t="s">
        <v>2553</v>
      </c>
      <c r="E286" s="395">
        <v>0</v>
      </c>
      <c r="F286" s="109">
        <v>454000</v>
      </c>
      <c r="G286" s="395">
        <v>0</v>
      </c>
      <c r="H286" s="395">
        <v>0</v>
      </c>
      <c r="I286" s="395">
        <v>0</v>
      </c>
      <c r="J286" s="338">
        <f t="shared" si="23"/>
        <v>454000</v>
      </c>
      <c r="K286" s="395">
        <v>0</v>
      </c>
      <c r="L286" s="395">
        <v>0</v>
      </c>
      <c r="M286" s="395">
        <v>0</v>
      </c>
      <c r="N286" s="395">
        <v>0</v>
      </c>
      <c r="O286" s="395">
        <v>0</v>
      </c>
      <c r="P286" s="395">
        <v>0</v>
      </c>
      <c r="Q286" s="191" t="s">
        <v>2940</v>
      </c>
      <c r="R286" s="877" t="s">
        <v>2554</v>
      </c>
      <c r="S286" s="279"/>
      <c r="T286" s="279">
        <v>1</v>
      </c>
      <c r="U286" s="279">
        <v>1.2</v>
      </c>
      <c r="V286" s="279" t="s">
        <v>56</v>
      </c>
      <c r="W286" s="385" t="s">
        <v>2500</v>
      </c>
    </row>
    <row r="287" spans="1:23" s="747" customFormat="1" ht="69.95" customHeight="1">
      <c r="A287" s="235"/>
      <c r="B287" s="517"/>
      <c r="C287" s="553">
        <v>169</v>
      </c>
      <c r="D287" s="108" t="s">
        <v>2555</v>
      </c>
      <c r="E287" s="395">
        <v>0</v>
      </c>
      <c r="F287" s="109">
        <v>210900</v>
      </c>
      <c r="G287" s="395">
        <v>0</v>
      </c>
      <c r="H287" s="395">
        <v>0</v>
      </c>
      <c r="I287" s="395">
        <v>0</v>
      </c>
      <c r="J287" s="338">
        <f t="shared" si="23"/>
        <v>210900</v>
      </c>
      <c r="K287" s="395">
        <v>0</v>
      </c>
      <c r="L287" s="395">
        <v>0</v>
      </c>
      <c r="M287" s="395">
        <v>0</v>
      </c>
      <c r="N287" s="395">
        <v>0</v>
      </c>
      <c r="O287" s="395">
        <v>0</v>
      </c>
      <c r="P287" s="395">
        <v>0</v>
      </c>
      <c r="Q287" s="191" t="s">
        <v>2940</v>
      </c>
      <c r="R287" s="877" t="s">
        <v>2556</v>
      </c>
      <c r="S287" s="279"/>
      <c r="T287" s="279">
        <v>1</v>
      </c>
      <c r="U287" s="279">
        <v>1.2</v>
      </c>
      <c r="V287" s="279" t="s">
        <v>56</v>
      </c>
      <c r="W287" s="385" t="s">
        <v>2500</v>
      </c>
    </row>
    <row r="288" spans="1:23" s="747" customFormat="1" ht="69.95" customHeight="1">
      <c r="A288" s="235"/>
      <c r="B288" s="517"/>
      <c r="C288" s="553">
        <v>170</v>
      </c>
      <c r="D288" s="108" t="s">
        <v>2557</v>
      </c>
      <c r="E288" s="395">
        <v>0</v>
      </c>
      <c r="F288" s="109">
        <v>684200</v>
      </c>
      <c r="G288" s="395">
        <v>0</v>
      </c>
      <c r="H288" s="395">
        <v>0</v>
      </c>
      <c r="I288" s="395">
        <v>0</v>
      </c>
      <c r="J288" s="338">
        <f t="shared" si="23"/>
        <v>684200</v>
      </c>
      <c r="K288" s="395">
        <v>0</v>
      </c>
      <c r="L288" s="395">
        <v>0</v>
      </c>
      <c r="M288" s="395">
        <v>0</v>
      </c>
      <c r="N288" s="395">
        <v>0</v>
      </c>
      <c r="O288" s="395">
        <v>0</v>
      </c>
      <c r="P288" s="395">
        <v>0</v>
      </c>
      <c r="Q288" s="191" t="s">
        <v>2940</v>
      </c>
      <c r="R288" s="877" t="s">
        <v>2558</v>
      </c>
      <c r="S288" s="279"/>
      <c r="T288" s="279">
        <v>1</v>
      </c>
      <c r="U288" s="279">
        <v>1.2</v>
      </c>
      <c r="V288" s="279" t="s">
        <v>56</v>
      </c>
      <c r="W288" s="385" t="s">
        <v>2500</v>
      </c>
    </row>
    <row r="289" spans="1:23" s="747" customFormat="1" ht="69.95" customHeight="1">
      <c r="A289" s="235"/>
      <c r="B289" s="517"/>
      <c r="C289" s="553">
        <v>171</v>
      </c>
      <c r="D289" s="108" t="s">
        <v>2559</v>
      </c>
      <c r="E289" s="395">
        <v>0</v>
      </c>
      <c r="F289" s="109">
        <v>808800</v>
      </c>
      <c r="G289" s="395">
        <v>0</v>
      </c>
      <c r="H289" s="395">
        <v>0</v>
      </c>
      <c r="I289" s="395">
        <v>0</v>
      </c>
      <c r="J289" s="338">
        <f t="shared" si="23"/>
        <v>808800</v>
      </c>
      <c r="K289" s="395">
        <v>0</v>
      </c>
      <c r="L289" s="395">
        <v>0</v>
      </c>
      <c r="M289" s="395">
        <v>0</v>
      </c>
      <c r="N289" s="395">
        <v>0</v>
      </c>
      <c r="O289" s="395">
        <v>0</v>
      </c>
      <c r="P289" s="395">
        <v>0</v>
      </c>
      <c r="Q289" s="191" t="s">
        <v>2940</v>
      </c>
      <c r="R289" s="877" t="s">
        <v>2560</v>
      </c>
      <c r="S289" s="279"/>
      <c r="T289" s="279">
        <v>1</v>
      </c>
      <c r="U289" s="279">
        <v>1.2</v>
      </c>
      <c r="V289" s="279" t="s">
        <v>56</v>
      </c>
      <c r="W289" s="385" t="s">
        <v>2500</v>
      </c>
    </row>
    <row r="290" spans="1:23" s="747" customFormat="1" ht="69.95" customHeight="1">
      <c r="A290" s="235"/>
      <c r="B290" s="517"/>
      <c r="C290" s="553">
        <v>172</v>
      </c>
      <c r="D290" s="108" t="s">
        <v>2561</v>
      </c>
      <c r="E290" s="395">
        <v>0</v>
      </c>
      <c r="F290" s="109">
        <v>296400</v>
      </c>
      <c r="G290" s="395">
        <v>0</v>
      </c>
      <c r="H290" s="395">
        <v>0</v>
      </c>
      <c r="I290" s="395">
        <v>0</v>
      </c>
      <c r="J290" s="338">
        <f t="shared" si="23"/>
        <v>296400</v>
      </c>
      <c r="K290" s="395">
        <v>0</v>
      </c>
      <c r="L290" s="395">
        <v>0</v>
      </c>
      <c r="M290" s="395">
        <v>0</v>
      </c>
      <c r="N290" s="395">
        <v>0</v>
      </c>
      <c r="O290" s="395">
        <v>0</v>
      </c>
      <c r="P290" s="395">
        <v>0</v>
      </c>
      <c r="Q290" s="191" t="s">
        <v>2940</v>
      </c>
      <c r="R290" s="877" t="s">
        <v>2562</v>
      </c>
      <c r="S290" s="279"/>
      <c r="T290" s="279">
        <v>1</v>
      </c>
      <c r="U290" s="279">
        <v>1.2</v>
      </c>
      <c r="V290" s="279" t="s">
        <v>56</v>
      </c>
      <c r="W290" s="385" t="s">
        <v>2500</v>
      </c>
    </row>
    <row r="291" spans="1:23" s="747" customFormat="1" ht="69.95" customHeight="1">
      <c r="A291" s="235"/>
      <c r="B291" s="517"/>
      <c r="C291" s="553">
        <v>173</v>
      </c>
      <c r="D291" s="108" t="s">
        <v>2563</v>
      </c>
      <c r="E291" s="395">
        <v>0</v>
      </c>
      <c r="F291" s="109">
        <v>299800</v>
      </c>
      <c r="G291" s="395">
        <v>0</v>
      </c>
      <c r="H291" s="395">
        <v>0</v>
      </c>
      <c r="I291" s="395">
        <v>0</v>
      </c>
      <c r="J291" s="338">
        <f t="shared" si="23"/>
        <v>299800</v>
      </c>
      <c r="K291" s="395">
        <v>0</v>
      </c>
      <c r="L291" s="395">
        <v>0</v>
      </c>
      <c r="M291" s="395">
        <v>0</v>
      </c>
      <c r="N291" s="395">
        <v>0</v>
      </c>
      <c r="O291" s="395">
        <v>0</v>
      </c>
      <c r="P291" s="395">
        <v>0</v>
      </c>
      <c r="Q291" s="191" t="s">
        <v>2940</v>
      </c>
      <c r="R291" s="877" t="s">
        <v>2526</v>
      </c>
      <c r="S291" s="279"/>
      <c r="T291" s="279">
        <v>1</v>
      </c>
      <c r="U291" s="279">
        <v>1.2</v>
      </c>
      <c r="V291" s="279" t="s">
        <v>56</v>
      </c>
      <c r="W291" s="385" t="s">
        <v>2500</v>
      </c>
    </row>
    <row r="292" spans="1:23" s="747" customFormat="1" ht="69.95" customHeight="1">
      <c r="A292" s="235"/>
      <c r="B292" s="517"/>
      <c r="C292" s="553">
        <v>174</v>
      </c>
      <c r="D292" s="108" t="s">
        <v>2564</v>
      </c>
      <c r="E292" s="395">
        <v>0</v>
      </c>
      <c r="F292" s="109">
        <v>298000</v>
      </c>
      <c r="G292" s="395">
        <v>0</v>
      </c>
      <c r="H292" s="395">
        <v>0</v>
      </c>
      <c r="I292" s="395">
        <v>0</v>
      </c>
      <c r="J292" s="338">
        <f t="shared" si="23"/>
        <v>298000</v>
      </c>
      <c r="K292" s="395">
        <v>0</v>
      </c>
      <c r="L292" s="395">
        <v>0</v>
      </c>
      <c r="M292" s="395">
        <v>0</v>
      </c>
      <c r="N292" s="395">
        <v>0</v>
      </c>
      <c r="O292" s="395">
        <v>0</v>
      </c>
      <c r="P292" s="395">
        <v>0</v>
      </c>
      <c r="Q292" s="191" t="s">
        <v>2940</v>
      </c>
      <c r="R292" s="877" t="s">
        <v>2565</v>
      </c>
      <c r="S292" s="279"/>
      <c r="T292" s="279">
        <v>1</v>
      </c>
      <c r="U292" s="279">
        <v>1.2</v>
      </c>
      <c r="V292" s="279" t="s">
        <v>56</v>
      </c>
      <c r="W292" s="385" t="s">
        <v>2500</v>
      </c>
    </row>
    <row r="293" spans="1:23" s="747" customFormat="1" ht="69.95" customHeight="1">
      <c r="A293" s="235"/>
      <c r="B293" s="517"/>
      <c r="C293" s="553">
        <v>175</v>
      </c>
      <c r="D293" s="108" t="s">
        <v>2566</v>
      </c>
      <c r="E293" s="395">
        <v>0</v>
      </c>
      <c r="F293" s="109">
        <v>297000</v>
      </c>
      <c r="G293" s="395">
        <v>0</v>
      </c>
      <c r="H293" s="395">
        <v>0</v>
      </c>
      <c r="I293" s="395">
        <v>0</v>
      </c>
      <c r="J293" s="338">
        <f t="shared" si="23"/>
        <v>297000</v>
      </c>
      <c r="K293" s="395">
        <v>0</v>
      </c>
      <c r="L293" s="395">
        <v>0</v>
      </c>
      <c r="M293" s="395">
        <v>0</v>
      </c>
      <c r="N293" s="395">
        <v>0</v>
      </c>
      <c r="O293" s="395">
        <v>0</v>
      </c>
      <c r="P293" s="395">
        <v>0</v>
      </c>
      <c r="Q293" s="191" t="s">
        <v>2940</v>
      </c>
      <c r="R293" s="877" t="s">
        <v>2530</v>
      </c>
      <c r="S293" s="279"/>
      <c r="T293" s="279">
        <v>1</v>
      </c>
      <c r="U293" s="279">
        <v>1.2</v>
      </c>
      <c r="V293" s="279" t="s">
        <v>56</v>
      </c>
      <c r="W293" s="385" t="s">
        <v>2500</v>
      </c>
    </row>
    <row r="294" spans="1:23" s="747" customFormat="1" ht="69.95" customHeight="1">
      <c r="A294" s="235"/>
      <c r="B294" s="517"/>
      <c r="C294" s="553">
        <v>176</v>
      </c>
      <c r="D294" s="108" t="s">
        <v>2937</v>
      </c>
      <c r="E294" s="395">
        <v>0</v>
      </c>
      <c r="F294" s="109">
        <v>350000</v>
      </c>
      <c r="G294" s="395">
        <v>0</v>
      </c>
      <c r="H294" s="395">
        <v>0</v>
      </c>
      <c r="I294" s="395">
        <v>0</v>
      </c>
      <c r="J294" s="338">
        <f t="shared" si="23"/>
        <v>350000</v>
      </c>
      <c r="K294" s="395">
        <v>0</v>
      </c>
      <c r="L294" s="395">
        <v>0</v>
      </c>
      <c r="M294" s="395">
        <v>0</v>
      </c>
      <c r="N294" s="395">
        <v>0</v>
      </c>
      <c r="O294" s="395">
        <v>0</v>
      </c>
      <c r="P294" s="395">
        <v>0</v>
      </c>
      <c r="Q294" s="191" t="s">
        <v>2940</v>
      </c>
      <c r="R294" s="877" t="s">
        <v>2567</v>
      </c>
      <c r="S294" s="279"/>
      <c r="T294" s="279">
        <v>1</v>
      </c>
      <c r="U294" s="279">
        <v>1.2</v>
      </c>
      <c r="V294" s="279" t="s">
        <v>56</v>
      </c>
      <c r="W294" s="385" t="s">
        <v>2500</v>
      </c>
    </row>
    <row r="295" spans="1:23" s="747" customFormat="1" ht="69.95" customHeight="1">
      <c r="A295" s="235"/>
      <c r="B295" s="517"/>
      <c r="C295" s="553">
        <v>177</v>
      </c>
      <c r="D295" s="108" t="s">
        <v>2568</v>
      </c>
      <c r="E295" s="395">
        <v>0</v>
      </c>
      <c r="F295" s="109">
        <v>529200</v>
      </c>
      <c r="G295" s="395">
        <v>0</v>
      </c>
      <c r="H295" s="395">
        <v>0</v>
      </c>
      <c r="I295" s="395">
        <v>0</v>
      </c>
      <c r="J295" s="338">
        <f t="shared" si="23"/>
        <v>529200</v>
      </c>
      <c r="K295" s="395">
        <v>0</v>
      </c>
      <c r="L295" s="395">
        <v>0</v>
      </c>
      <c r="M295" s="395">
        <v>0</v>
      </c>
      <c r="N295" s="395">
        <v>0</v>
      </c>
      <c r="O295" s="395">
        <v>0</v>
      </c>
      <c r="P295" s="395">
        <v>0</v>
      </c>
      <c r="Q295" s="191" t="s">
        <v>2940</v>
      </c>
      <c r="R295" s="877" t="s">
        <v>2569</v>
      </c>
      <c r="S295" s="279"/>
      <c r="T295" s="279">
        <v>1</v>
      </c>
      <c r="U295" s="279">
        <v>1.2</v>
      </c>
      <c r="V295" s="279" t="s">
        <v>56</v>
      </c>
      <c r="W295" s="385" t="s">
        <v>2500</v>
      </c>
    </row>
    <row r="296" spans="1:23" s="747" customFormat="1" ht="69.95" customHeight="1">
      <c r="A296" s="235"/>
      <c r="B296" s="517"/>
      <c r="C296" s="553">
        <v>178</v>
      </c>
      <c r="D296" s="108" t="s">
        <v>2573</v>
      </c>
      <c r="E296" s="395">
        <v>0</v>
      </c>
      <c r="F296" s="109">
        <v>505800</v>
      </c>
      <c r="G296" s="395">
        <v>0</v>
      </c>
      <c r="H296" s="395">
        <v>0</v>
      </c>
      <c r="I296" s="395">
        <v>0</v>
      </c>
      <c r="J296" s="338">
        <f t="shared" si="23"/>
        <v>505800</v>
      </c>
      <c r="K296" s="395">
        <v>0</v>
      </c>
      <c r="L296" s="395">
        <v>0</v>
      </c>
      <c r="M296" s="395">
        <v>0</v>
      </c>
      <c r="N296" s="395">
        <v>0</v>
      </c>
      <c r="O296" s="395">
        <v>0</v>
      </c>
      <c r="P296" s="395">
        <v>0</v>
      </c>
      <c r="Q296" s="191" t="s">
        <v>2940</v>
      </c>
      <c r="R296" s="877" t="s">
        <v>2546</v>
      </c>
      <c r="S296" s="279"/>
      <c r="T296" s="279">
        <v>1</v>
      </c>
      <c r="U296" s="279">
        <v>1.2</v>
      </c>
      <c r="V296" s="279" t="s">
        <v>56</v>
      </c>
      <c r="W296" s="385" t="s">
        <v>2500</v>
      </c>
    </row>
    <row r="297" spans="1:23" s="747" customFormat="1" ht="69.95" customHeight="1">
      <c r="A297" s="235"/>
      <c r="B297" s="517"/>
      <c r="C297" s="553">
        <v>179</v>
      </c>
      <c r="D297" s="108" t="s">
        <v>2574</v>
      </c>
      <c r="E297" s="395">
        <v>0</v>
      </c>
      <c r="F297" s="109">
        <v>130000</v>
      </c>
      <c r="G297" s="395">
        <v>0</v>
      </c>
      <c r="H297" s="395">
        <v>0</v>
      </c>
      <c r="I297" s="395">
        <v>0</v>
      </c>
      <c r="J297" s="338">
        <f t="shared" si="23"/>
        <v>130000</v>
      </c>
      <c r="K297" s="395">
        <v>0</v>
      </c>
      <c r="L297" s="395">
        <v>0</v>
      </c>
      <c r="M297" s="395">
        <v>0</v>
      </c>
      <c r="N297" s="395">
        <v>0</v>
      </c>
      <c r="O297" s="395">
        <v>0</v>
      </c>
      <c r="P297" s="395">
        <v>0</v>
      </c>
      <c r="Q297" s="191" t="s">
        <v>2940</v>
      </c>
      <c r="R297" s="877" t="s">
        <v>2575</v>
      </c>
      <c r="S297" s="279"/>
      <c r="T297" s="279">
        <v>1</v>
      </c>
      <c r="U297" s="279">
        <v>1.2</v>
      </c>
      <c r="V297" s="279" t="s">
        <v>56</v>
      </c>
      <c r="W297" s="385" t="s">
        <v>2500</v>
      </c>
    </row>
    <row r="298" spans="1:23" s="747" customFormat="1" ht="69.95" customHeight="1">
      <c r="A298" s="235"/>
      <c r="B298" s="517"/>
      <c r="C298" s="553">
        <v>180</v>
      </c>
      <c r="D298" s="110" t="s">
        <v>2576</v>
      </c>
      <c r="E298" s="111">
        <v>45000</v>
      </c>
      <c r="F298" s="395">
        <v>0</v>
      </c>
      <c r="G298" s="395">
        <v>0</v>
      </c>
      <c r="H298" s="395">
        <v>0</v>
      </c>
      <c r="I298" s="395">
        <v>0</v>
      </c>
      <c r="J298" s="338">
        <f t="shared" si="23"/>
        <v>45000</v>
      </c>
      <c r="K298" s="395">
        <v>0</v>
      </c>
      <c r="L298" s="395">
        <v>0</v>
      </c>
      <c r="M298" s="395">
        <v>0</v>
      </c>
      <c r="N298" s="395">
        <v>0</v>
      </c>
      <c r="O298" s="395">
        <v>0</v>
      </c>
      <c r="P298" s="395">
        <v>0</v>
      </c>
      <c r="Q298" s="191" t="s">
        <v>2940</v>
      </c>
      <c r="R298" s="877" t="s">
        <v>2577</v>
      </c>
      <c r="S298" s="279"/>
      <c r="T298" s="279">
        <v>1</v>
      </c>
      <c r="U298" s="279">
        <v>1.2</v>
      </c>
      <c r="V298" s="279" t="s">
        <v>56</v>
      </c>
      <c r="W298" s="385" t="s">
        <v>2500</v>
      </c>
    </row>
    <row r="299" spans="1:23" s="747" customFormat="1" ht="69.95" customHeight="1">
      <c r="A299" s="235"/>
      <c r="B299" s="517"/>
      <c r="C299" s="553">
        <v>181</v>
      </c>
      <c r="D299" s="110" t="s">
        <v>2578</v>
      </c>
      <c r="E299" s="111">
        <v>35000</v>
      </c>
      <c r="F299" s="395">
        <v>0</v>
      </c>
      <c r="G299" s="395">
        <v>0</v>
      </c>
      <c r="H299" s="395">
        <v>0</v>
      </c>
      <c r="I299" s="395">
        <v>0</v>
      </c>
      <c r="J299" s="338">
        <f t="shared" si="23"/>
        <v>35000</v>
      </c>
      <c r="K299" s="395">
        <v>0</v>
      </c>
      <c r="L299" s="395">
        <v>0</v>
      </c>
      <c r="M299" s="395">
        <v>0</v>
      </c>
      <c r="N299" s="395">
        <v>0</v>
      </c>
      <c r="O299" s="395">
        <v>0</v>
      </c>
      <c r="P299" s="395">
        <v>0</v>
      </c>
      <c r="Q299" s="191" t="s">
        <v>2940</v>
      </c>
      <c r="R299" s="877" t="s">
        <v>2579</v>
      </c>
      <c r="S299" s="279"/>
      <c r="T299" s="279">
        <v>1</v>
      </c>
      <c r="U299" s="279">
        <v>1.2</v>
      </c>
      <c r="V299" s="279" t="s">
        <v>56</v>
      </c>
      <c r="W299" s="385" t="s">
        <v>2500</v>
      </c>
    </row>
    <row r="300" spans="1:23" s="747" customFormat="1" ht="69.95" customHeight="1">
      <c r="A300" s="235"/>
      <c r="B300" s="517"/>
      <c r="C300" s="553">
        <v>182</v>
      </c>
      <c r="D300" s="110" t="s">
        <v>2581</v>
      </c>
      <c r="E300" s="111">
        <v>48000</v>
      </c>
      <c r="F300" s="395">
        <v>0</v>
      </c>
      <c r="G300" s="395">
        <v>0</v>
      </c>
      <c r="H300" s="395">
        <v>0</v>
      </c>
      <c r="I300" s="395">
        <v>0</v>
      </c>
      <c r="J300" s="338">
        <f t="shared" si="23"/>
        <v>48000</v>
      </c>
      <c r="K300" s="395">
        <v>0</v>
      </c>
      <c r="L300" s="395">
        <v>0</v>
      </c>
      <c r="M300" s="395">
        <v>0</v>
      </c>
      <c r="N300" s="395">
        <v>0</v>
      </c>
      <c r="O300" s="395">
        <v>0</v>
      </c>
      <c r="P300" s="395">
        <v>0</v>
      </c>
      <c r="Q300" s="191" t="s">
        <v>2940</v>
      </c>
      <c r="R300" s="877" t="s">
        <v>2582</v>
      </c>
      <c r="S300" s="279"/>
      <c r="T300" s="279">
        <v>1</v>
      </c>
      <c r="U300" s="279">
        <v>1.2</v>
      </c>
      <c r="V300" s="279" t="s">
        <v>56</v>
      </c>
      <c r="W300" s="385" t="s">
        <v>2500</v>
      </c>
    </row>
    <row r="301" spans="1:23" s="747" customFormat="1" ht="69.95" customHeight="1">
      <c r="A301" s="235"/>
      <c r="B301" s="517"/>
      <c r="C301" s="553">
        <v>183</v>
      </c>
      <c r="D301" s="110" t="s">
        <v>2583</v>
      </c>
      <c r="E301" s="111">
        <v>47000</v>
      </c>
      <c r="F301" s="395">
        <v>0</v>
      </c>
      <c r="G301" s="395">
        <v>0</v>
      </c>
      <c r="H301" s="395">
        <v>0</v>
      </c>
      <c r="I301" s="395">
        <v>0</v>
      </c>
      <c r="J301" s="338">
        <f t="shared" si="23"/>
        <v>47000</v>
      </c>
      <c r="K301" s="395">
        <v>0</v>
      </c>
      <c r="L301" s="395">
        <v>0</v>
      </c>
      <c r="M301" s="395">
        <v>0</v>
      </c>
      <c r="N301" s="395">
        <v>0</v>
      </c>
      <c r="O301" s="395">
        <v>0</v>
      </c>
      <c r="P301" s="395">
        <v>0</v>
      </c>
      <c r="Q301" s="191" t="s">
        <v>2940</v>
      </c>
      <c r="R301" s="877" t="s">
        <v>2584</v>
      </c>
      <c r="S301" s="279"/>
      <c r="T301" s="279">
        <v>1</v>
      </c>
      <c r="U301" s="279">
        <v>1.2</v>
      </c>
      <c r="V301" s="279" t="s">
        <v>56</v>
      </c>
      <c r="W301" s="385" t="s">
        <v>2500</v>
      </c>
    </row>
    <row r="302" spans="1:23" s="747" customFormat="1" ht="69.95" customHeight="1">
      <c r="A302" s="235"/>
      <c r="B302" s="517"/>
      <c r="C302" s="553">
        <v>184</v>
      </c>
      <c r="D302" s="110" t="s">
        <v>2587</v>
      </c>
      <c r="E302" s="112">
        <v>10000</v>
      </c>
      <c r="F302" s="395">
        <v>0</v>
      </c>
      <c r="G302" s="395">
        <v>0</v>
      </c>
      <c r="H302" s="395">
        <v>0</v>
      </c>
      <c r="I302" s="395">
        <v>0</v>
      </c>
      <c r="J302" s="338">
        <f t="shared" si="23"/>
        <v>10000</v>
      </c>
      <c r="K302" s="395">
        <v>0</v>
      </c>
      <c r="L302" s="395">
        <v>0</v>
      </c>
      <c r="M302" s="395">
        <v>0</v>
      </c>
      <c r="N302" s="395">
        <v>0</v>
      </c>
      <c r="O302" s="395">
        <v>0</v>
      </c>
      <c r="P302" s="395">
        <v>0</v>
      </c>
      <c r="Q302" s="191" t="s">
        <v>2940</v>
      </c>
      <c r="R302" s="877" t="s">
        <v>2588</v>
      </c>
      <c r="S302" s="279"/>
      <c r="T302" s="279">
        <v>1</v>
      </c>
      <c r="U302" s="279">
        <v>1.2</v>
      </c>
      <c r="V302" s="279" t="s">
        <v>56</v>
      </c>
      <c r="W302" s="385" t="s">
        <v>2500</v>
      </c>
    </row>
    <row r="303" spans="1:23" s="747" customFormat="1" ht="69.95" customHeight="1">
      <c r="A303" s="235"/>
      <c r="B303" s="517"/>
      <c r="C303" s="553">
        <v>185</v>
      </c>
      <c r="D303" s="113" t="s">
        <v>2591</v>
      </c>
      <c r="E303" s="111">
        <v>48000</v>
      </c>
      <c r="F303" s="395">
        <v>0</v>
      </c>
      <c r="G303" s="395">
        <v>0</v>
      </c>
      <c r="H303" s="395">
        <v>0</v>
      </c>
      <c r="I303" s="395">
        <v>0</v>
      </c>
      <c r="J303" s="338">
        <f t="shared" si="23"/>
        <v>48000</v>
      </c>
      <c r="K303" s="395">
        <v>0</v>
      </c>
      <c r="L303" s="395">
        <v>0</v>
      </c>
      <c r="M303" s="395">
        <v>0</v>
      </c>
      <c r="N303" s="395">
        <v>0</v>
      </c>
      <c r="O303" s="395">
        <v>0</v>
      </c>
      <c r="P303" s="395">
        <v>0</v>
      </c>
      <c r="Q303" s="191" t="s">
        <v>2940</v>
      </c>
      <c r="R303" s="877" t="s">
        <v>2592</v>
      </c>
      <c r="S303" s="279"/>
      <c r="T303" s="279">
        <v>1</v>
      </c>
      <c r="U303" s="279">
        <v>1.2</v>
      </c>
      <c r="V303" s="279" t="s">
        <v>56</v>
      </c>
      <c r="W303" s="385" t="s">
        <v>2500</v>
      </c>
    </row>
    <row r="304" spans="1:23" s="747" customFormat="1" ht="69.95" customHeight="1">
      <c r="A304" s="235"/>
      <c r="B304" s="517"/>
      <c r="C304" s="553">
        <v>186</v>
      </c>
      <c r="D304" s="110" t="s">
        <v>2593</v>
      </c>
      <c r="E304" s="112">
        <v>42000</v>
      </c>
      <c r="F304" s="395">
        <v>0</v>
      </c>
      <c r="G304" s="395">
        <v>0</v>
      </c>
      <c r="H304" s="395">
        <v>0</v>
      </c>
      <c r="I304" s="395">
        <v>0</v>
      </c>
      <c r="J304" s="338">
        <f t="shared" si="23"/>
        <v>42000</v>
      </c>
      <c r="K304" s="395">
        <v>0</v>
      </c>
      <c r="L304" s="395">
        <v>0</v>
      </c>
      <c r="M304" s="395">
        <v>0</v>
      </c>
      <c r="N304" s="395">
        <v>0</v>
      </c>
      <c r="O304" s="395">
        <v>0</v>
      </c>
      <c r="P304" s="395">
        <v>0</v>
      </c>
      <c r="Q304" s="191" t="s">
        <v>2940</v>
      </c>
      <c r="R304" s="877" t="s">
        <v>2594</v>
      </c>
      <c r="S304" s="279"/>
      <c r="T304" s="279">
        <v>1</v>
      </c>
      <c r="U304" s="279">
        <v>1.2</v>
      </c>
      <c r="V304" s="279" t="s">
        <v>56</v>
      </c>
      <c r="W304" s="385" t="s">
        <v>2500</v>
      </c>
    </row>
    <row r="305" spans="1:23" s="747" customFormat="1" ht="69.95" customHeight="1">
      <c r="A305" s="235"/>
      <c r="B305" s="517"/>
      <c r="C305" s="553">
        <v>187</v>
      </c>
      <c r="D305" s="110" t="s">
        <v>2598</v>
      </c>
      <c r="E305" s="112">
        <v>48000</v>
      </c>
      <c r="F305" s="395">
        <v>0</v>
      </c>
      <c r="G305" s="395">
        <v>0</v>
      </c>
      <c r="H305" s="395">
        <v>0</v>
      </c>
      <c r="I305" s="395">
        <v>0</v>
      </c>
      <c r="J305" s="338">
        <f t="shared" si="23"/>
        <v>48000</v>
      </c>
      <c r="K305" s="395">
        <v>0</v>
      </c>
      <c r="L305" s="395">
        <v>0</v>
      </c>
      <c r="M305" s="395">
        <v>0</v>
      </c>
      <c r="N305" s="395">
        <v>0</v>
      </c>
      <c r="O305" s="395">
        <v>0</v>
      </c>
      <c r="P305" s="395">
        <v>0</v>
      </c>
      <c r="Q305" s="191" t="s">
        <v>2940</v>
      </c>
      <c r="R305" s="877" t="s">
        <v>2592</v>
      </c>
      <c r="S305" s="279"/>
      <c r="T305" s="279">
        <v>1</v>
      </c>
      <c r="U305" s="279">
        <v>1.2</v>
      </c>
      <c r="V305" s="279" t="s">
        <v>56</v>
      </c>
      <c r="W305" s="385" t="s">
        <v>2500</v>
      </c>
    </row>
    <row r="306" spans="1:23" s="747" customFormat="1" ht="69.95" customHeight="1">
      <c r="A306" s="235"/>
      <c r="B306" s="517"/>
      <c r="C306" s="553">
        <v>188</v>
      </c>
      <c r="D306" s="110" t="s">
        <v>2599</v>
      </c>
      <c r="E306" s="109">
        <v>48000</v>
      </c>
      <c r="F306" s="395">
        <v>0</v>
      </c>
      <c r="G306" s="395">
        <v>0</v>
      </c>
      <c r="H306" s="395">
        <v>0</v>
      </c>
      <c r="I306" s="395">
        <v>0</v>
      </c>
      <c r="J306" s="338">
        <f t="shared" si="23"/>
        <v>48000</v>
      </c>
      <c r="K306" s="395">
        <v>0</v>
      </c>
      <c r="L306" s="395">
        <v>0</v>
      </c>
      <c r="M306" s="395">
        <v>0</v>
      </c>
      <c r="N306" s="395">
        <v>0</v>
      </c>
      <c r="O306" s="395">
        <v>0</v>
      </c>
      <c r="P306" s="395">
        <v>0</v>
      </c>
      <c r="Q306" s="191" t="s">
        <v>2940</v>
      </c>
      <c r="R306" s="877" t="s">
        <v>2600</v>
      </c>
      <c r="S306" s="279"/>
      <c r="T306" s="279">
        <v>1</v>
      </c>
      <c r="U306" s="279">
        <v>1.2</v>
      </c>
      <c r="V306" s="279" t="s">
        <v>56</v>
      </c>
      <c r="W306" s="385" t="s">
        <v>2500</v>
      </c>
    </row>
    <row r="307" spans="1:23" s="747" customFormat="1" ht="69.95" customHeight="1">
      <c r="A307" s="235"/>
      <c r="B307" s="517"/>
      <c r="C307" s="553">
        <v>189</v>
      </c>
      <c r="D307" s="110" t="s">
        <v>2601</v>
      </c>
      <c r="E307" s="112">
        <v>48000</v>
      </c>
      <c r="F307" s="395">
        <v>0</v>
      </c>
      <c r="G307" s="395">
        <v>0</v>
      </c>
      <c r="H307" s="395">
        <v>0</v>
      </c>
      <c r="I307" s="395">
        <v>0</v>
      </c>
      <c r="J307" s="338">
        <f t="shared" si="23"/>
        <v>48000</v>
      </c>
      <c r="K307" s="395">
        <v>0</v>
      </c>
      <c r="L307" s="395">
        <v>0</v>
      </c>
      <c r="M307" s="395">
        <v>0</v>
      </c>
      <c r="N307" s="395">
        <v>0</v>
      </c>
      <c r="O307" s="395">
        <v>0</v>
      </c>
      <c r="P307" s="395">
        <v>0</v>
      </c>
      <c r="Q307" s="191" t="s">
        <v>2940</v>
      </c>
      <c r="R307" s="877" t="s">
        <v>2602</v>
      </c>
      <c r="S307" s="279"/>
      <c r="T307" s="279">
        <v>1</v>
      </c>
      <c r="U307" s="279">
        <v>1.2</v>
      </c>
      <c r="V307" s="279" t="s">
        <v>56</v>
      </c>
      <c r="W307" s="385" t="s">
        <v>2500</v>
      </c>
    </row>
    <row r="308" spans="1:23" s="747" customFormat="1" ht="69.95" customHeight="1">
      <c r="A308" s="235"/>
      <c r="B308" s="517"/>
      <c r="C308" s="553">
        <v>190</v>
      </c>
      <c r="D308" s="110" t="s">
        <v>2603</v>
      </c>
      <c r="E308" s="112">
        <v>21000</v>
      </c>
      <c r="F308" s="395">
        <v>0</v>
      </c>
      <c r="G308" s="395">
        <v>0</v>
      </c>
      <c r="H308" s="395">
        <v>0</v>
      </c>
      <c r="I308" s="395">
        <v>0</v>
      </c>
      <c r="J308" s="338">
        <f t="shared" ref="J308:J313" si="24">SUM(E308:I308)</f>
        <v>21000</v>
      </c>
      <c r="K308" s="395">
        <v>0</v>
      </c>
      <c r="L308" s="395">
        <v>0</v>
      </c>
      <c r="M308" s="395">
        <v>0</v>
      </c>
      <c r="N308" s="395">
        <v>0</v>
      </c>
      <c r="O308" s="395">
        <v>0</v>
      </c>
      <c r="P308" s="395">
        <v>0</v>
      </c>
      <c r="Q308" s="191" t="s">
        <v>2940</v>
      </c>
      <c r="R308" s="877" t="s">
        <v>2604</v>
      </c>
      <c r="S308" s="279"/>
      <c r="T308" s="279">
        <v>1</v>
      </c>
      <c r="U308" s="279">
        <v>1.2</v>
      </c>
      <c r="V308" s="279" t="s">
        <v>56</v>
      </c>
      <c r="W308" s="385" t="s">
        <v>2500</v>
      </c>
    </row>
    <row r="309" spans="1:23" s="747" customFormat="1" ht="69.95" customHeight="1">
      <c r="A309" s="235"/>
      <c r="B309" s="517"/>
      <c r="C309" s="553">
        <v>191</v>
      </c>
      <c r="D309" s="110" t="s">
        <v>2607</v>
      </c>
      <c r="E309" s="112">
        <v>25000</v>
      </c>
      <c r="F309" s="395">
        <v>0</v>
      </c>
      <c r="G309" s="395">
        <v>0</v>
      </c>
      <c r="H309" s="395">
        <v>0</v>
      </c>
      <c r="I309" s="395">
        <v>0</v>
      </c>
      <c r="J309" s="338">
        <f t="shared" si="24"/>
        <v>25000</v>
      </c>
      <c r="K309" s="395">
        <v>0</v>
      </c>
      <c r="L309" s="395">
        <v>0</v>
      </c>
      <c r="M309" s="395">
        <v>0</v>
      </c>
      <c r="N309" s="395">
        <v>0</v>
      </c>
      <c r="O309" s="395">
        <v>0</v>
      </c>
      <c r="P309" s="395">
        <v>0</v>
      </c>
      <c r="Q309" s="191" t="s">
        <v>2940</v>
      </c>
      <c r="R309" s="877" t="s">
        <v>2608</v>
      </c>
      <c r="S309" s="279"/>
      <c r="T309" s="279">
        <v>1</v>
      </c>
      <c r="U309" s="279">
        <v>1.2</v>
      </c>
      <c r="V309" s="279" t="s">
        <v>56</v>
      </c>
      <c r="W309" s="385" t="s">
        <v>2500</v>
      </c>
    </row>
    <row r="310" spans="1:23" s="747" customFormat="1" ht="69.95" customHeight="1">
      <c r="A310" s="235"/>
      <c r="B310" s="517"/>
      <c r="C310" s="553">
        <v>192</v>
      </c>
      <c r="D310" s="110" t="s">
        <v>2609</v>
      </c>
      <c r="E310" s="112">
        <v>45000</v>
      </c>
      <c r="F310" s="395">
        <v>0</v>
      </c>
      <c r="G310" s="395">
        <v>0</v>
      </c>
      <c r="H310" s="395">
        <v>0</v>
      </c>
      <c r="I310" s="395">
        <v>0</v>
      </c>
      <c r="J310" s="338">
        <f t="shared" si="24"/>
        <v>45000</v>
      </c>
      <c r="K310" s="395">
        <v>0</v>
      </c>
      <c r="L310" s="395">
        <v>0</v>
      </c>
      <c r="M310" s="395">
        <v>0</v>
      </c>
      <c r="N310" s="395">
        <v>0</v>
      </c>
      <c r="O310" s="395">
        <v>0</v>
      </c>
      <c r="P310" s="395">
        <v>0</v>
      </c>
      <c r="Q310" s="191" t="s">
        <v>2940</v>
      </c>
      <c r="R310" s="877" t="s">
        <v>2610</v>
      </c>
      <c r="S310" s="279"/>
      <c r="T310" s="279">
        <v>1</v>
      </c>
      <c r="U310" s="279">
        <v>1.2</v>
      </c>
      <c r="V310" s="279" t="s">
        <v>56</v>
      </c>
      <c r="W310" s="385" t="s">
        <v>2500</v>
      </c>
    </row>
    <row r="311" spans="1:23" s="747" customFormat="1" ht="69.95" customHeight="1">
      <c r="A311" s="235"/>
      <c r="B311" s="517"/>
      <c r="C311" s="553">
        <v>193</v>
      </c>
      <c r="D311" s="110" t="s">
        <v>2613</v>
      </c>
      <c r="E311" s="112">
        <v>46000</v>
      </c>
      <c r="F311" s="395">
        <v>0</v>
      </c>
      <c r="G311" s="395">
        <v>0</v>
      </c>
      <c r="H311" s="395">
        <v>0</v>
      </c>
      <c r="I311" s="395">
        <v>0</v>
      </c>
      <c r="J311" s="338">
        <f t="shared" si="24"/>
        <v>46000</v>
      </c>
      <c r="K311" s="395">
        <v>0</v>
      </c>
      <c r="L311" s="395">
        <v>0</v>
      </c>
      <c r="M311" s="395">
        <v>0</v>
      </c>
      <c r="N311" s="395">
        <v>0</v>
      </c>
      <c r="O311" s="395">
        <v>0</v>
      </c>
      <c r="P311" s="395">
        <v>0</v>
      </c>
      <c r="Q311" s="191" t="s">
        <v>2940</v>
      </c>
      <c r="R311" s="877" t="s">
        <v>2614</v>
      </c>
      <c r="S311" s="279"/>
      <c r="T311" s="279">
        <v>1</v>
      </c>
      <c r="U311" s="279">
        <v>1.2</v>
      </c>
      <c r="V311" s="279" t="s">
        <v>56</v>
      </c>
      <c r="W311" s="385" t="s">
        <v>2500</v>
      </c>
    </row>
    <row r="312" spans="1:23" s="747" customFormat="1" ht="69.95" customHeight="1">
      <c r="A312" s="235"/>
      <c r="B312" s="517"/>
      <c r="C312" s="553">
        <v>194</v>
      </c>
      <c r="D312" s="110" t="s">
        <v>2615</v>
      </c>
      <c r="E312" s="112">
        <v>45000</v>
      </c>
      <c r="F312" s="395">
        <v>0</v>
      </c>
      <c r="G312" s="395">
        <v>0</v>
      </c>
      <c r="H312" s="395">
        <v>0</v>
      </c>
      <c r="I312" s="395">
        <v>0</v>
      </c>
      <c r="J312" s="338">
        <f t="shared" si="24"/>
        <v>45000</v>
      </c>
      <c r="K312" s="395">
        <v>0</v>
      </c>
      <c r="L312" s="395">
        <v>0</v>
      </c>
      <c r="M312" s="395">
        <v>0</v>
      </c>
      <c r="N312" s="395">
        <v>0</v>
      </c>
      <c r="O312" s="395">
        <v>0</v>
      </c>
      <c r="P312" s="395">
        <v>0</v>
      </c>
      <c r="Q312" s="191" t="s">
        <v>2940</v>
      </c>
      <c r="R312" s="877" t="s">
        <v>2586</v>
      </c>
      <c r="S312" s="279"/>
      <c r="T312" s="279">
        <v>1</v>
      </c>
      <c r="U312" s="279">
        <v>1.2</v>
      </c>
      <c r="V312" s="279" t="s">
        <v>56</v>
      </c>
      <c r="W312" s="385" t="s">
        <v>2500</v>
      </c>
    </row>
    <row r="313" spans="1:23" s="747" customFormat="1" ht="69.95" customHeight="1">
      <c r="A313" s="235"/>
      <c r="B313" s="517"/>
      <c r="C313" s="553">
        <v>195</v>
      </c>
      <c r="D313" s="110" t="s">
        <v>2617</v>
      </c>
      <c r="E313" s="112">
        <v>40000</v>
      </c>
      <c r="F313" s="395">
        <v>0</v>
      </c>
      <c r="G313" s="395">
        <v>0</v>
      </c>
      <c r="H313" s="395">
        <v>0</v>
      </c>
      <c r="I313" s="395">
        <v>0</v>
      </c>
      <c r="J313" s="338">
        <f t="shared" si="24"/>
        <v>40000</v>
      </c>
      <c r="K313" s="395">
        <v>0</v>
      </c>
      <c r="L313" s="395">
        <v>0</v>
      </c>
      <c r="M313" s="395">
        <v>0</v>
      </c>
      <c r="N313" s="395">
        <v>0</v>
      </c>
      <c r="O313" s="395">
        <v>0</v>
      </c>
      <c r="P313" s="395">
        <v>0</v>
      </c>
      <c r="Q313" s="191" t="s">
        <v>2940</v>
      </c>
      <c r="R313" s="877" t="s">
        <v>2618</v>
      </c>
      <c r="S313" s="210"/>
      <c r="T313" s="210">
        <v>1</v>
      </c>
      <c r="U313" s="210">
        <v>1.2</v>
      </c>
      <c r="V313" s="210" t="s">
        <v>56</v>
      </c>
      <c r="W313" s="385" t="s">
        <v>2500</v>
      </c>
    </row>
    <row r="314" spans="1:23" s="747" customFormat="1" ht="69.95" customHeight="1">
      <c r="A314" s="235"/>
      <c r="B314" s="517"/>
      <c r="C314" s="553">
        <v>196</v>
      </c>
      <c r="D314" s="108" t="s">
        <v>172</v>
      </c>
      <c r="E314" s="210" t="s">
        <v>150</v>
      </c>
      <c r="F314" s="109">
        <v>234000</v>
      </c>
      <c r="G314" s="210" t="s">
        <v>150</v>
      </c>
      <c r="H314" s="210" t="s">
        <v>150</v>
      </c>
      <c r="I314" s="210" t="s">
        <v>150</v>
      </c>
      <c r="J314" s="1131">
        <v>234000</v>
      </c>
      <c r="K314" s="395">
        <v>0</v>
      </c>
      <c r="L314" s="395">
        <v>0</v>
      </c>
      <c r="M314" s="395">
        <v>0</v>
      </c>
      <c r="N314" s="395">
        <v>0</v>
      </c>
      <c r="O314" s="395">
        <v>0</v>
      </c>
      <c r="P314" s="395">
        <v>0</v>
      </c>
      <c r="Q314" s="246">
        <v>22129</v>
      </c>
      <c r="R314" s="146" t="s">
        <v>173</v>
      </c>
      <c r="S314" s="210" t="s">
        <v>174</v>
      </c>
      <c r="T314" s="210">
        <v>1</v>
      </c>
      <c r="U314" s="210">
        <v>1.2</v>
      </c>
      <c r="V314" s="210" t="s">
        <v>56</v>
      </c>
      <c r="W314" s="262" t="s">
        <v>153</v>
      </c>
    </row>
    <row r="315" spans="1:23" s="747" customFormat="1" ht="69.95" customHeight="1">
      <c r="A315" s="235"/>
      <c r="B315" s="517"/>
      <c r="C315" s="553">
        <v>197</v>
      </c>
      <c r="D315" s="108" t="s">
        <v>175</v>
      </c>
      <c r="E315" s="210" t="s">
        <v>150</v>
      </c>
      <c r="F315" s="109">
        <v>268800</v>
      </c>
      <c r="G315" s="210" t="s">
        <v>150</v>
      </c>
      <c r="H315" s="210" t="s">
        <v>150</v>
      </c>
      <c r="I315" s="210" t="s">
        <v>150</v>
      </c>
      <c r="J315" s="1131">
        <v>268800</v>
      </c>
      <c r="K315" s="395">
        <v>0</v>
      </c>
      <c r="L315" s="395">
        <v>0</v>
      </c>
      <c r="M315" s="395">
        <v>0</v>
      </c>
      <c r="N315" s="395">
        <v>0</v>
      </c>
      <c r="O315" s="395">
        <v>0</v>
      </c>
      <c r="P315" s="395">
        <v>0</v>
      </c>
      <c r="Q315" s="246">
        <v>22129</v>
      </c>
      <c r="R315" s="146" t="s">
        <v>176</v>
      </c>
      <c r="S315" s="210" t="s">
        <v>177</v>
      </c>
      <c r="T315" s="210">
        <v>1</v>
      </c>
      <c r="U315" s="210">
        <v>1.2</v>
      </c>
      <c r="V315" s="210" t="s">
        <v>56</v>
      </c>
      <c r="W315" s="262" t="s">
        <v>153</v>
      </c>
    </row>
    <row r="316" spans="1:23" s="747" customFormat="1" ht="69.95" customHeight="1">
      <c r="A316" s="235"/>
      <c r="B316" s="517"/>
      <c r="C316" s="553">
        <v>198</v>
      </c>
      <c r="D316" s="108" t="s">
        <v>178</v>
      </c>
      <c r="E316" s="210" t="s">
        <v>150</v>
      </c>
      <c r="F316" s="109">
        <v>314200</v>
      </c>
      <c r="G316" s="210" t="s">
        <v>150</v>
      </c>
      <c r="H316" s="210" t="s">
        <v>150</v>
      </c>
      <c r="I316" s="210" t="s">
        <v>150</v>
      </c>
      <c r="J316" s="1131">
        <v>314200</v>
      </c>
      <c r="K316" s="395">
        <v>0</v>
      </c>
      <c r="L316" s="395">
        <v>0</v>
      </c>
      <c r="M316" s="395">
        <v>0</v>
      </c>
      <c r="N316" s="395">
        <v>0</v>
      </c>
      <c r="O316" s="395">
        <v>0</v>
      </c>
      <c r="P316" s="395">
        <v>0</v>
      </c>
      <c r="Q316" s="246">
        <v>22129</v>
      </c>
      <c r="R316" s="146" t="s">
        <v>179</v>
      </c>
      <c r="S316" s="210" t="s">
        <v>180</v>
      </c>
      <c r="T316" s="210">
        <v>1</v>
      </c>
      <c r="U316" s="210">
        <v>1.2</v>
      </c>
      <c r="V316" s="210" t="s">
        <v>56</v>
      </c>
      <c r="W316" s="262" t="s">
        <v>153</v>
      </c>
    </row>
    <row r="317" spans="1:23" s="747" customFormat="1" ht="69.95" customHeight="1">
      <c r="A317" s="235"/>
      <c r="B317" s="517"/>
      <c r="C317" s="553">
        <v>199</v>
      </c>
      <c r="D317" s="108" t="s">
        <v>181</v>
      </c>
      <c r="E317" s="210" t="s">
        <v>150</v>
      </c>
      <c r="F317" s="109">
        <v>275600</v>
      </c>
      <c r="G317" s="210" t="s">
        <v>150</v>
      </c>
      <c r="H317" s="210" t="s">
        <v>150</v>
      </c>
      <c r="I317" s="210" t="s">
        <v>150</v>
      </c>
      <c r="J317" s="1131">
        <v>275600</v>
      </c>
      <c r="K317" s="395">
        <v>0</v>
      </c>
      <c r="L317" s="395">
        <v>0</v>
      </c>
      <c r="M317" s="395">
        <v>0</v>
      </c>
      <c r="N317" s="395">
        <v>0</v>
      </c>
      <c r="O317" s="395">
        <v>0</v>
      </c>
      <c r="P317" s="395">
        <v>0</v>
      </c>
      <c r="Q317" s="246">
        <v>22129</v>
      </c>
      <c r="R317" s="262" t="s">
        <v>182</v>
      </c>
      <c r="S317" s="210" t="s">
        <v>183</v>
      </c>
      <c r="T317" s="210">
        <v>1</v>
      </c>
      <c r="U317" s="210">
        <v>1.2</v>
      </c>
      <c r="V317" s="210" t="s">
        <v>56</v>
      </c>
      <c r="W317" s="262" t="s">
        <v>153</v>
      </c>
    </row>
    <row r="318" spans="1:23" s="747" customFormat="1" ht="69.95" customHeight="1">
      <c r="A318" s="235"/>
      <c r="B318" s="517"/>
      <c r="C318" s="553">
        <v>200</v>
      </c>
      <c r="D318" s="110" t="s">
        <v>184</v>
      </c>
      <c r="E318" s="111">
        <v>50000</v>
      </c>
      <c r="F318" s="210" t="s">
        <v>150</v>
      </c>
      <c r="G318" s="210" t="s">
        <v>150</v>
      </c>
      <c r="H318" s="210" t="s">
        <v>150</v>
      </c>
      <c r="I318" s="210" t="s">
        <v>150</v>
      </c>
      <c r="J318" s="1131">
        <v>50000</v>
      </c>
      <c r="K318" s="395">
        <v>0</v>
      </c>
      <c r="L318" s="395">
        <v>0</v>
      </c>
      <c r="M318" s="395">
        <v>0</v>
      </c>
      <c r="N318" s="395">
        <v>0</v>
      </c>
      <c r="O318" s="395">
        <v>0</v>
      </c>
      <c r="P318" s="395">
        <v>0</v>
      </c>
      <c r="Q318" s="246">
        <v>22129</v>
      </c>
      <c r="R318" s="146" t="s">
        <v>185</v>
      </c>
      <c r="S318" s="210" t="s">
        <v>186</v>
      </c>
      <c r="T318" s="210">
        <v>1</v>
      </c>
      <c r="U318" s="210">
        <v>1.2</v>
      </c>
      <c r="V318" s="210" t="s">
        <v>56</v>
      </c>
      <c r="W318" s="262" t="s">
        <v>153</v>
      </c>
    </row>
    <row r="319" spans="1:23" s="747" customFormat="1" ht="69.95" customHeight="1">
      <c r="A319" s="235"/>
      <c r="B319" s="517"/>
      <c r="C319" s="553">
        <v>201</v>
      </c>
      <c r="D319" s="108" t="s">
        <v>222</v>
      </c>
      <c r="E319" s="210" t="s">
        <v>150</v>
      </c>
      <c r="F319" s="109">
        <v>261000</v>
      </c>
      <c r="G319" s="210" t="s">
        <v>150</v>
      </c>
      <c r="H319" s="210" t="s">
        <v>150</v>
      </c>
      <c r="I319" s="210" t="s">
        <v>150</v>
      </c>
      <c r="J319" s="1131">
        <v>261000</v>
      </c>
      <c r="K319" s="395">
        <v>0</v>
      </c>
      <c r="L319" s="395">
        <v>0</v>
      </c>
      <c r="M319" s="395">
        <v>0</v>
      </c>
      <c r="N319" s="395">
        <v>0</v>
      </c>
      <c r="O319" s="395">
        <v>0</v>
      </c>
      <c r="P319" s="395">
        <v>0</v>
      </c>
      <c r="Q319" s="246">
        <v>22129</v>
      </c>
      <c r="R319" s="262" t="s">
        <v>223</v>
      </c>
      <c r="S319" s="210" t="s">
        <v>224</v>
      </c>
      <c r="T319" s="210">
        <v>1</v>
      </c>
      <c r="U319" s="210">
        <v>1.2</v>
      </c>
      <c r="V319" s="210" t="s">
        <v>56</v>
      </c>
      <c r="W319" s="262" t="s">
        <v>153</v>
      </c>
    </row>
    <row r="320" spans="1:23" s="747" customFormat="1" ht="69.95" customHeight="1">
      <c r="A320" s="235"/>
      <c r="B320" s="517"/>
      <c r="C320" s="553">
        <v>202</v>
      </c>
      <c r="D320" s="108" t="s">
        <v>225</v>
      </c>
      <c r="E320" s="210" t="s">
        <v>150</v>
      </c>
      <c r="F320" s="109">
        <v>300000</v>
      </c>
      <c r="G320" s="210" t="s">
        <v>150</v>
      </c>
      <c r="H320" s="210" t="s">
        <v>150</v>
      </c>
      <c r="I320" s="210" t="s">
        <v>150</v>
      </c>
      <c r="J320" s="1131">
        <v>300000</v>
      </c>
      <c r="K320" s="395">
        <v>0</v>
      </c>
      <c r="L320" s="395">
        <v>0</v>
      </c>
      <c r="M320" s="395">
        <v>0</v>
      </c>
      <c r="N320" s="395">
        <v>0</v>
      </c>
      <c r="O320" s="395">
        <v>0</v>
      </c>
      <c r="P320" s="395">
        <v>0</v>
      </c>
      <c r="Q320" s="246">
        <v>22129</v>
      </c>
      <c r="R320" s="146" t="s">
        <v>226</v>
      </c>
      <c r="S320" s="677" t="s">
        <v>227</v>
      </c>
      <c r="T320" s="210">
        <v>1</v>
      </c>
      <c r="U320" s="210">
        <v>1.2</v>
      </c>
      <c r="V320" s="210" t="s">
        <v>56</v>
      </c>
      <c r="W320" s="262" t="s">
        <v>153</v>
      </c>
    </row>
    <row r="321" spans="1:23" s="747" customFormat="1" ht="69.95" customHeight="1">
      <c r="A321" s="235"/>
      <c r="B321" s="517"/>
      <c r="C321" s="553">
        <v>203</v>
      </c>
      <c r="D321" s="108" t="s">
        <v>3308</v>
      </c>
      <c r="E321" s="210" t="s">
        <v>150</v>
      </c>
      <c r="F321" s="109">
        <v>300000</v>
      </c>
      <c r="G321" s="210" t="s">
        <v>150</v>
      </c>
      <c r="H321" s="210" t="s">
        <v>150</v>
      </c>
      <c r="I321" s="210" t="s">
        <v>150</v>
      </c>
      <c r="J321" s="1131">
        <v>300000</v>
      </c>
      <c r="K321" s="395">
        <v>0</v>
      </c>
      <c r="L321" s="395">
        <v>0</v>
      </c>
      <c r="M321" s="395">
        <v>0</v>
      </c>
      <c r="N321" s="395">
        <v>0</v>
      </c>
      <c r="O321" s="395">
        <v>0</v>
      </c>
      <c r="P321" s="395">
        <v>0</v>
      </c>
      <c r="Q321" s="246">
        <v>22129</v>
      </c>
      <c r="R321" s="262" t="s">
        <v>228</v>
      </c>
      <c r="S321" s="210" t="s">
        <v>229</v>
      </c>
      <c r="T321" s="210">
        <v>1</v>
      </c>
      <c r="U321" s="210">
        <v>1.2</v>
      </c>
      <c r="V321" s="210" t="s">
        <v>56</v>
      </c>
      <c r="W321" s="262" t="s">
        <v>153</v>
      </c>
    </row>
    <row r="322" spans="1:23" s="747" customFormat="1" ht="69.95" customHeight="1">
      <c r="A322" s="235"/>
      <c r="B322" s="517"/>
      <c r="C322" s="553">
        <v>204</v>
      </c>
      <c r="D322" s="108" t="s">
        <v>263</v>
      </c>
      <c r="E322" s="210" t="s">
        <v>150</v>
      </c>
      <c r="F322" s="109">
        <v>300000</v>
      </c>
      <c r="G322" s="210" t="s">
        <v>150</v>
      </c>
      <c r="H322" s="210" t="s">
        <v>150</v>
      </c>
      <c r="I322" s="210" t="s">
        <v>150</v>
      </c>
      <c r="J322" s="1131">
        <v>300000</v>
      </c>
      <c r="K322" s="395">
        <v>0</v>
      </c>
      <c r="L322" s="395">
        <v>0</v>
      </c>
      <c r="M322" s="395">
        <v>0</v>
      </c>
      <c r="N322" s="395">
        <v>0</v>
      </c>
      <c r="O322" s="395">
        <v>0</v>
      </c>
      <c r="P322" s="395">
        <v>0</v>
      </c>
      <c r="Q322" s="246">
        <v>22129</v>
      </c>
      <c r="R322" s="146" t="s">
        <v>264</v>
      </c>
      <c r="S322" s="210" t="s">
        <v>265</v>
      </c>
      <c r="T322" s="210">
        <v>1</v>
      </c>
      <c r="U322" s="210">
        <v>1.2</v>
      </c>
      <c r="V322" s="210" t="s">
        <v>56</v>
      </c>
      <c r="W322" s="262" t="s">
        <v>153</v>
      </c>
    </row>
    <row r="323" spans="1:23" s="747" customFormat="1" ht="69.95" customHeight="1">
      <c r="A323" s="235"/>
      <c r="B323" s="517"/>
      <c r="C323" s="553">
        <v>205</v>
      </c>
      <c r="D323" s="110" t="s">
        <v>270</v>
      </c>
      <c r="E323" s="112">
        <v>40000</v>
      </c>
      <c r="F323" s="210" t="s">
        <v>150</v>
      </c>
      <c r="G323" s="210" t="s">
        <v>150</v>
      </c>
      <c r="H323" s="210" t="s">
        <v>150</v>
      </c>
      <c r="I323" s="210" t="s">
        <v>150</v>
      </c>
      <c r="J323" s="1131">
        <v>40000</v>
      </c>
      <c r="K323" s="395">
        <v>0</v>
      </c>
      <c r="L323" s="395">
        <v>0</v>
      </c>
      <c r="M323" s="395">
        <v>0</v>
      </c>
      <c r="N323" s="395">
        <v>0</v>
      </c>
      <c r="O323" s="395">
        <v>0</v>
      </c>
      <c r="P323" s="395">
        <v>0</v>
      </c>
      <c r="Q323" s="246">
        <v>22129</v>
      </c>
      <c r="R323" s="262" t="s">
        <v>253</v>
      </c>
      <c r="S323" s="210" t="s">
        <v>254</v>
      </c>
      <c r="T323" s="210">
        <v>1</v>
      </c>
      <c r="U323" s="210">
        <v>1.2</v>
      </c>
      <c r="V323" s="210" t="s">
        <v>56</v>
      </c>
      <c r="W323" s="262" t="s">
        <v>153</v>
      </c>
    </row>
    <row r="324" spans="1:23" s="747" customFormat="1" ht="69.95" customHeight="1">
      <c r="A324" s="235"/>
      <c r="B324" s="517"/>
      <c r="C324" s="553">
        <v>206</v>
      </c>
      <c r="D324" s="110" t="s">
        <v>271</v>
      </c>
      <c r="E324" s="112">
        <v>48000</v>
      </c>
      <c r="F324" s="210" t="s">
        <v>150</v>
      </c>
      <c r="G324" s="210" t="s">
        <v>150</v>
      </c>
      <c r="H324" s="210" t="s">
        <v>150</v>
      </c>
      <c r="I324" s="210" t="s">
        <v>150</v>
      </c>
      <c r="J324" s="1131">
        <v>48000</v>
      </c>
      <c r="K324" s="395">
        <v>0</v>
      </c>
      <c r="L324" s="395">
        <v>0</v>
      </c>
      <c r="M324" s="395">
        <v>0</v>
      </c>
      <c r="N324" s="395">
        <v>0</v>
      </c>
      <c r="O324" s="395">
        <v>0</v>
      </c>
      <c r="P324" s="395">
        <v>0</v>
      </c>
      <c r="Q324" s="246">
        <v>22129</v>
      </c>
      <c r="R324" s="146" t="s">
        <v>272</v>
      </c>
      <c r="S324" s="210" t="s">
        <v>273</v>
      </c>
      <c r="T324" s="210">
        <v>1</v>
      </c>
      <c r="U324" s="210">
        <v>1.2</v>
      </c>
      <c r="V324" s="210" t="s">
        <v>56</v>
      </c>
      <c r="W324" s="262" t="s">
        <v>153</v>
      </c>
    </row>
    <row r="325" spans="1:23" s="747" customFormat="1" ht="69.95" customHeight="1">
      <c r="A325" s="235"/>
      <c r="B325" s="517"/>
      <c r="C325" s="553">
        <v>207</v>
      </c>
      <c r="D325" s="110" t="s">
        <v>274</v>
      </c>
      <c r="E325" s="112">
        <v>50000</v>
      </c>
      <c r="F325" s="210" t="s">
        <v>150</v>
      </c>
      <c r="G325" s="210" t="s">
        <v>150</v>
      </c>
      <c r="H325" s="210" t="s">
        <v>150</v>
      </c>
      <c r="I325" s="210" t="s">
        <v>150</v>
      </c>
      <c r="J325" s="1131">
        <v>50000</v>
      </c>
      <c r="K325" s="395">
        <v>0</v>
      </c>
      <c r="L325" s="395">
        <v>0</v>
      </c>
      <c r="M325" s="395">
        <v>0</v>
      </c>
      <c r="N325" s="395">
        <v>0</v>
      </c>
      <c r="O325" s="395">
        <v>0</v>
      </c>
      <c r="P325" s="395">
        <v>0</v>
      </c>
      <c r="Q325" s="246">
        <v>22129</v>
      </c>
      <c r="R325" s="146" t="s">
        <v>275</v>
      </c>
      <c r="S325" s="210" t="s">
        <v>162</v>
      </c>
      <c r="T325" s="210">
        <v>1</v>
      </c>
      <c r="U325" s="210">
        <v>1.2</v>
      </c>
      <c r="V325" s="210" t="s">
        <v>56</v>
      </c>
      <c r="W325" s="262" t="s">
        <v>153</v>
      </c>
    </row>
    <row r="326" spans="1:23" s="747" customFormat="1" ht="69.95" customHeight="1">
      <c r="A326" s="235"/>
      <c r="B326" s="517"/>
      <c r="C326" s="553">
        <v>208</v>
      </c>
      <c r="D326" s="110" t="s">
        <v>276</v>
      </c>
      <c r="E326" s="112">
        <v>50000</v>
      </c>
      <c r="F326" s="210" t="s">
        <v>150</v>
      </c>
      <c r="G326" s="210" t="s">
        <v>150</v>
      </c>
      <c r="H326" s="210" t="s">
        <v>150</v>
      </c>
      <c r="I326" s="210" t="s">
        <v>150</v>
      </c>
      <c r="J326" s="1131">
        <v>50000</v>
      </c>
      <c r="K326" s="395">
        <v>0</v>
      </c>
      <c r="L326" s="395">
        <v>0</v>
      </c>
      <c r="M326" s="395">
        <v>0</v>
      </c>
      <c r="N326" s="395">
        <v>0</v>
      </c>
      <c r="O326" s="395">
        <v>0</v>
      </c>
      <c r="P326" s="395">
        <v>0</v>
      </c>
      <c r="Q326" s="246">
        <v>22129</v>
      </c>
      <c r="R326" s="262" t="s">
        <v>277</v>
      </c>
      <c r="S326" s="210" t="s">
        <v>278</v>
      </c>
      <c r="T326" s="210">
        <v>1</v>
      </c>
      <c r="U326" s="210">
        <v>1.2</v>
      </c>
      <c r="V326" s="210" t="s">
        <v>56</v>
      </c>
      <c r="W326" s="262" t="s">
        <v>153</v>
      </c>
    </row>
    <row r="327" spans="1:23" s="747" customFormat="1" ht="69.95" customHeight="1">
      <c r="A327" s="235"/>
      <c r="B327" s="517"/>
      <c r="C327" s="553">
        <v>209</v>
      </c>
      <c r="D327" s="114" t="s">
        <v>616</v>
      </c>
      <c r="E327" s="395">
        <v>0</v>
      </c>
      <c r="F327" s="306">
        <v>400000</v>
      </c>
      <c r="G327" s="395">
        <v>0</v>
      </c>
      <c r="H327" s="395">
        <v>0</v>
      </c>
      <c r="I327" s="395">
        <v>0</v>
      </c>
      <c r="J327" s="1131">
        <v>400000</v>
      </c>
      <c r="K327" s="395">
        <v>0</v>
      </c>
      <c r="L327" s="395">
        <v>0</v>
      </c>
      <c r="M327" s="395">
        <v>0</v>
      </c>
      <c r="N327" s="395">
        <v>0</v>
      </c>
      <c r="O327" s="395">
        <v>0</v>
      </c>
      <c r="P327" s="395">
        <v>0</v>
      </c>
      <c r="Q327" s="191" t="s">
        <v>2940</v>
      </c>
      <c r="R327" s="878" t="s">
        <v>617</v>
      </c>
      <c r="S327" s="943" t="s">
        <v>618</v>
      </c>
      <c r="T327" s="210">
        <v>1</v>
      </c>
      <c r="U327" s="210">
        <v>1.2</v>
      </c>
      <c r="V327" s="210" t="s">
        <v>56</v>
      </c>
      <c r="W327" s="783" t="s">
        <v>588</v>
      </c>
    </row>
    <row r="328" spans="1:23" s="747" customFormat="1" ht="69.95" customHeight="1">
      <c r="A328" s="235"/>
      <c r="B328" s="517"/>
      <c r="C328" s="553">
        <v>210</v>
      </c>
      <c r="D328" s="114" t="s">
        <v>626</v>
      </c>
      <c r="E328" s="147">
        <v>10000</v>
      </c>
      <c r="F328" s="395">
        <v>0</v>
      </c>
      <c r="G328" s="395">
        <v>0</v>
      </c>
      <c r="H328" s="395">
        <v>0</v>
      </c>
      <c r="I328" s="395">
        <v>0</v>
      </c>
      <c r="J328" s="1131">
        <v>10000</v>
      </c>
      <c r="K328" s="395">
        <v>0</v>
      </c>
      <c r="L328" s="395">
        <v>0</v>
      </c>
      <c r="M328" s="395">
        <v>0</v>
      </c>
      <c r="N328" s="395">
        <v>0</v>
      </c>
      <c r="O328" s="395">
        <v>0</v>
      </c>
      <c r="P328" s="395">
        <v>0</v>
      </c>
      <c r="Q328" s="191" t="s">
        <v>2940</v>
      </c>
      <c r="R328" s="181" t="s">
        <v>627</v>
      </c>
      <c r="S328" s="943" t="s">
        <v>628</v>
      </c>
      <c r="T328" s="210">
        <v>1</v>
      </c>
      <c r="U328" s="210">
        <v>1.2</v>
      </c>
      <c r="V328" s="210" t="s">
        <v>56</v>
      </c>
      <c r="W328" s="783" t="s">
        <v>588</v>
      </c>
    </row>
    <row r="329" spans="1:23" s="747" customFormat="1" ht="69.95" customHeight="1">
      <c r="A329" s="235"/>
      <c r="B329" s="517"/>
      <c r="C329" s="553">
        <v>211</v>
      </c>
      <c r="D329" s="114" t="s">
        <v>629</v>
      </c>
      <c r="E329" s="147">
        <v>20000</v>
      </c>
      <c r="F329" s="395">
        <v>0</v>
      </c>
      <c r="G329" s="395">
        <v>0</v>
      </c>
      <c r="H329" s="395">
        <v>0</v>
      </c>
      <c r="I329" s="395">
        <v>0</v>
      </c>
      <c r="J329" s="1131">
        <v>20000</v>
      </c>
      <c r="K329" s="395">
        <v>0</v>
      </c>
      <c r="L329" s="395">
        <v>0</v>
      </c>
      <c r="M329" s="395">
        <v>0</v>
      </c>
      <c r="N329" s="395">
        <v>0</v>
      </c>
      <c r="O329" s="395">
        <v>0</v>
      </c>
      <c r="P329" s="395">
        <v>0</v>
      </c>
      <c r="Q329" s="191" t="s">
        <v>2940</v>
      </c>
      <c r="R329" s="181" t="s">
        <v>630</v>
      </c>
      <c r="S329" s="943" t="s">
        <v>631</v>
      </c>
      <c r="T329" s="210">
        <v>1</v>
      </c>
      <c r="U329" s="210">
        <v>1.2</v>
      </c>
      <c r="V329" s="210" t="s">
        <v>56</v>
      </c>
      <c r="W329" s="783" t="s">
        <v>588</v>
      </c>
    </row>
    <row r="330" spans="1:23" s="747" customFormat="1" ht="69.95" customHeight="1">
      <c r="A330" s="235"/>
      <c r="B330" s="517"/>
      <c r="C330" s="553">
        <v>212</v>
      </c>
      <c r="D330" s="114" t="s">
        <v>632</v>
      </c>
      <c r="E330" s="147">
        <v>15000</v>
      </c>
      <c r="F330" s="395">
        <v>0</v>
      </c>
      <c r="G330" s="395">
        <v>0</v>
      </c>
      <c r="H330" s="395">
        <v>0</v>
      </c>
      <c r="I330" s="395">
        <v>0</v>
      </c>
      <c r="J330" s="1131">
        <v>15000</v>
      </c>
      <c r="K330" s="395">
        <v>0</v>
      </c>
      <c r="L330" s="395">
        <v>0</v>
      </c>
      <c r="M330" s="395">
        <v>0</v>
      </c>
      <c r="N330" s="395">
        <v>0</v>
      </c>
      <c r="O330" s="395">
        <v>0</v>
      </c>
      <c r="P330" s="395">
        <v>0</v>
      </c>
      <c r="Q330" s="191" t="s">
        <v>2940</v>
      </c>
      <c r="R330" s="181" t="s">
        <v>633</v>
      </c>
      <c r="S330" s="943" t="s">
        <v>634</v>
      </c>
      <c r="T330" s="210">
        <v>1</v>
      </c>
      <c r="U330" s="210">
        <v>1.2</v>
      </c>
      <c r="V330" s="210" t="s">
        <v>56</v>
      </c>
      <c r="W330" s="783" t="s">
        <v>588</v>
      </c>
    </row>
    <row r="331" spans="1:23" s="747" customFormat="1" ht="69.95" customHeight="1">
      <c r="A331" s="235"/>
      <c r="B331" s="517"/>
      <c r="C331" s="553">
        <v>213</v>
      </c>
      <c r="D331" s="114" t="s">
        <v>635</v>
      </c>
      <c r="E331" s="147">
        <v>30000</v>
      </c>
      <c r="F331" s="395">
        <v>0</v>
      </c>
      <c r="G331" s="395">
        <v>0</v>
      </c>
      <c r="H331" s="395">
        <v>0</v>
      </c>
      <c r="I331" s="395">
        <v>0</v>
      </c>
      <c r="J331" s="1131">
        <v>30000</v>
      </c>
      <c r="K331" s="395">
        <v>0</v>
      </c>
      <c r="L331" s="395">
        <v>0</v>
      </c>
      <c r="M331" s="395">
        <v>0</v>
      </c>
      <c r="N331" s="395">
        <v>0</v>
      </c>
      <c r="O331" s="395">
        <v>0</v>
      </c>
      <c r="P331" s="395">
        <v>0</v>
      </c>
      <c r="Q331" s="191" t="s">
        <v>2940</v>
      </c>
      <c r="R331" s="181" t="s">
        <v>636</v>
      </c>
      <c r="S331" s="943" t="s">
        <v>637</v>
      </c>
      <c r="T331" s="210">
        <v>1</v>
      </c>
      <c r="U331" s="210">
        <v>1.2</v>
      </c>
      <c r="V331" s="210" t="s">
        <v>56</v>
      </c>
      <c r="W331" s="783" t="s">
        <v>588</v>
      </c>
    </row>
    <row r="332" spans="1:23" s="747" customFormat="1" ht="69.95" customHeight="1">
      <c r="A332" s="235"/>
      <c r="B332" s="517"/>
      <c r="C332" s="553">
        <v>214</v>
      </c>
      <c r="D332" s="114" t="s">
        <v>638</v>
      </c>
      <c r="E332" s="147">
        <v>25000</v>
      </c>
      <c r="F332" s="395">
        <v>0</v>
      </c>
      <c r="G332" s="395">
        <v>0</v>
      </c>
      <c r="H332" s="395">
        <v>0</v>
      </c>
      <c r="I332" s="395">
        <v>0</v>
      </c>
      <c r="J332" s="1131">
        <v>25000</v>
      </c>
      <c r="K332" s="395">
        <v>0</v>
      </c>
      <c r="L332" s="395">
        <v>0</v>
      </c>
      <c r="M332" s="395">
        <v>0</v>
      </c>
      <c r="N332" s="395">
        <v>0</v>
      </c>
      <c r="O332" s="395">
        <v>0</v>
      </c>
      <c r="P332" s="395">
        <v>0</v>
      </c>
      <c r="Q332" s="191" t="s">
        <v>2940</v>
      </c>
      <c r="R332" s="181" t="s">
        <v>639</v>
      </c>
      <c r="S332" s="943" t="s">
        <v>640</v>
      </c>
      <c r="T332" s="210">
        <v>1</v>
      </c>
      <c r="U332" s="210">
        <v>1.2</v>
      </c>
      <c r="V332" s="210" t="s">
        <v>56</v>
      </c>
      <c r="W332" s="446" t="s">
        <v>588</v>
      </c>
    </row>
    <row r="333" spans="1:23" s="747" customFormat="1" ht="69.95" customHeight="1">
      <c r="A333" s="235"/>
      <c r="B333" s="517"/>
      <c r="C333" s="553">
        <v>215</v>
      </c>
      <c r="D333" s="557" t="s">
        <v>641</v>
      </c>
      <c r="E333" s="147">
        <v>10000</v>
      </c>
      <c r="F333" s="395">
        <v>0</v>
      </c>
      <c r="G333" s="395">
        <v>0</v>
      </c>
      <c r="H333" s="395">
        <v>0</v>
      </c>
      <c r="I333" s="395">
        <v>0</v>
      </c>
      <c r="J333" s="1131">
        <v>10000</v>
      </c>
      <c r="K333" s="395">
        <v>0</v>
      </c>
      <c r="L333" s="395">
        <v>0</v>
      </c>
      <c r="M333" s="395">
        <v>0</v>
      </c>
      <c r="N333" s="395">
        <v>0</v>
      </c>
      <c r="O333" s="395">
        <v>0</v>
      </c>
      <c r="P333" s="395">
        <v>0</v>
      </c>
      <c r="Q333" s="191" t="s">
        <v>2940</v>
      </c>
      <c r="R333" s="181" t="s">
        <v>642</v>
      </c>
      <c r="S333" s="943" t="s">
        <v>643</v>
      </c>
      <c r="T333" s="210">
        <v>1</v>
      </c>
      <c r="U333" s="210">
        <v>1.2</v>
      </c>
      <c r="V333" s="210" t="s">
        <v>56</v>
      </c>
      <c r="W333" s="783" t="s">
        <v>588</v>
      </c>
    </row>
    <row r="334" spans="1:23" s="747" customFormat="1" ht="69.95" customHeight="1">
      <c r="A334" s="235"/>
      <c r="B334" s="517"/>
      <c r="C334" s="553">
        <v>216</v>
      </c>
      <c r="D334" s="114" t="s">
        <v>644</v>
      </c>
      <c r="E334" s="147">
        <v>28000</v>
      </c>
      <c r="F334" s="395">
        <v>0</v>
      </c>
      <c r="G334" s="395">
        <v>0</v>
      </c>
      <c r="H334" s="395">
        <v>0</v>
      </c>
      <c r="I334" s="395">
        <v>0</v>
      </c>
      <c r="J334" s="1131">
        <v>28000</v>
      </c>
      <c r="K334" s="395">
        <v>0</v>
      </c>
      <c r="L334" s="395">
        <v>0</v>
      </c>
      <c r="M334" s="395">
        <v>0</v>
      </c>
      <c r="N334" s="395">
        <v>0</v>
      </c>
      <c r="O334" s="395">
        <v>0</v>
      </c>
      <c r="P334" s="395">
        <v>0</v>
      </c>
      <c r="Q334" s="191" t="s">
        <v>2940</v>
      </c>
      <c r="R334" s="181" t="s">
        <v>645</v>
      </c>
      <c r="S334" s="943" t="s">
        <v>646</v>
      </c>
      <c r="T334" s="210">
        <v>1</v>
      </c>
      <c r="U334" s="210">
        <v>1.2</v>
      </c>
      <c r="V334" s="210" t="s">
        <v>56</v>
      </c>
      <c r="W334" s="783" t="s">
        <v>588</v>
      </c>
    </row>
    <row r="335" spans="1:23" s="747" customFormat="1" ht="69.95" customHeight="1">
      <c r="A335" s="235"/>
      <c r="B335" s="517"/>
      <c r="C335" s="553">
        <v>217</v>
      </c>
      <c r="D335" s="108" t="s">
        <v>3152</v>
      </c>
      <c r="E335" s="395">
        <v>0</v>
      </c>
      <c r="F335" s="109">
        <v>300000</v>
      </c>
      <c r="G335" s="395">
        <v>0</v>
      </c>
      <c r="H335" s="395">
        <v>0</v>
      </c>
      <c r="I335" s="395">
        <v>0</v>
      </c>
      <c r="J335" s="227">
        <f t="shared" ref="J335:J354" si="25">SUM(E335:I335)</f>
        <v>300000</v>
      </c>
      <c r="K335" s="395">
        <v>0</v>
      </c>
      <c r="L335" s="395">
        <v>0</v>
      </c>
      <c r="M335" s="395">
        <v>0</v>
      </c>
      <c r="N335" s="395">
        <v>0</v>
      </c>
      <c r="O335" s="395">
        <v>0</v>
      </c>
      <c r="P335" s="395">
        <v>0</v>
      </c>
      <c r="Q335" s="191" t="s">
        <v>2940</v>
      </c>
      <c r="R335" s="362" t="s">
        <v>1025</v>
      </c>
      <c r="S335" s="231" t="s">
        <v>1026</v>
      </c>
      <c r="T335" s="210">
        <v>1</v>
      </c>
      <c r="U335" s="210">
        <v>1.2</v>
      </c>
      <c r="V335" s="210" t="s">
        <v>56</v>
      </c>
      <c r="W335" s="362" t="s">
        <v>1024</v>
      </c>
    </row>
    <row r="336" spans="1:23" s="747" customFormat="1" ht="69.95" customHeight="1">
      <c r="A336" s="235"/>
      <c r="B336" s="517"/>
      <c r="C336" s="553">
        <v>218</v>
      </c>
      <c r="D336" s="108" t="s">
        <v>1030</v>
      </c>
      <c r="E336" s="218"/>
      <c r="F336" s="109">
        <v>294000</v>
      </c>
      <c r="G336" s="395">
        <v>0</v>
      </c>
      <c r="H336" s="395">
        <v>0</v>
      </c>
      <c r="I336" s="395">
        <v>0</v>
      </c>
      <c r="J336" s="227">
        <f t="shared" si="25"/>
        <v>294000</v>
      </c>
      <c r="K336" s="395">
        <v>0</v>
      </c>
      <c r="L336" s="395">
        <v>0</v>
      </c>
      <c r="M336" s="395">
        <v>0</v>
      </c>
      <c r="N336" s="395">
        <v>0</v>
      </c>
      <c r="O336" s="395">
        <v>0</v>
      </c>
      <c r="P336" s="395">
        <v>0</v>
      </c>
      <c r="Q336" s="191" t="s">
        <v>2940</v>
      </c>
      <c r="R336" s="262" t="s">
        <v>1031</v>
      </c>
      <c r="S336" s="210" t="s">
        <v>1032</v>
      </c>
      <c r="T336" s="210">
        <v>1</v>
      </c>
      <c r="U336" s="210">
        <v>1.2</v>
      </c>
      <c r="V336" s="210" t="s">
        <v>56</v>
      </c>
      <c r="W336" s="362" t="s">
        <v>1024</v>
      </c>
    </row>
    <row r="337" spans="1:23" s="747" customFormat="1" ht="69.95" customHeight="1">
      <c r="A337" s="235"/>
      <c r="B337" s="517"/>
      <c r="C337" s="553">
        <v>219</v>
      </c>
      <c r="D337" s="108" t="s">
        <v>1033</v>
      </c>
      <c r="E337" s="218"/>
      <c r="F337" s="109">
        <v>300000</v>
      </c>
      <c r="G337" s="395">
        <v>0</v>
      </c>
      <c r="H337" s="395">
        <v>0</v>
      </c>
      <c r="I337" s="395">
        <v>0</v>
      </c>
      <c r="J337" s="227">
        <f t="shared" si="25"/>
        <v>300000</v>
      </c>
      <c r="K337" s="395">
        <v>0</v>
      </c>
      <c r="L337" s="395">
        <v>0</v>
      </c>
      <c r="M337" s="395">
        <v>0</v>
      </c>
      <c r="N337" s="395">
        <v>0</v>
      </c>
      <c r="O337" s="395">
        <v>0</v>
      </c>
      <c r="P337" s="395">
        <v>0</v>
      </c>
      <c r="Q337" s="191" t="s">
        <v>2940</v>
      </c>
      <c r="R337" s="262" t="s">
        <v>1034</v>
      </c>
      <c r="S337" s="210" t="s">
        <v>1035</v>
      </c>
      <c r="T337" s="210">
        <v>1</v>
      </c>
      <c r="U337" s="210">
        <v>1.2</v>
      </c>
      <c r="V337" s="210" t="s">
        <v>56</v>
      </c>
      <c r="W337" s="362" t="s">
        <v>1024</v>
      </c>
    </row>
    <row r="338" spans="1:23" s="747" customFormat="1" ht="69.95" customHeight="1">
      <c r="A338" s="235"/>
      <c r="B338" s="517"/>
      <c r="C338" s="553">
        <v>220</v>
      </c>
      <c r="D338" s="110" t="s">
        <v>1039</v>
      </c>
      <c r="E338" s="124">
        <v>30000</v>
      </c>
      <c r="F338" s="395">
        <v>0</v>
      </c>
      <c r="G338" s="395">
        <v>0</v>
      </c>
      <c r="H338" s="395">
        <v>0</v>
      </c>
      <c r="I338" s="395">
        <v>0</v>
      </c>
      <c r="J338" s="338">
        <f t="shared" si="25"/>
        <v>30000</v>
      </c>
      <c r="K338" s="395">
        <v>0</v>
      </c>
      <c r="L338" s="395">
        <v>0</v>
      </c>
      <c r="M338" s="395">
        <v>0</v>
      </c>
      <c r="N338" s="395">
        <v>0</v>
      </c>
      <c r="O338" s="395">
        <v>0</v>
      </c>
      <c r="P338" s="395">
        <v>0</v>
      </c>
      <c r="Q338" s="191" t="s">
        <v>2940</v>
      </c>
      <c r="R338" s="1573" t="s">
        <v>1040</v>
      </c>
      <c r="S338" s="285" t="s">
        <v>1041</v>
      </c>
      <c r="T338" s="210">
        <v>1</v>
      </c>
      <c r="U338" s="210">
        <v>1.2</v>
      </c>
      <c r="V338" s="210" t="s">
        <v>56</v>
      </c>
      <c r="W338" s="362" t="s">
        <v>1024</v>
      </c>
    </row>
    <row r="339" spans="1:23" s="747" customFormat="1" ht="69.95" customHeight="1">
      <c r="A339" s="235"/>
      <c r="B339" s="517"/>
      <c r="C339" s="553">
        <v>221</v>
      </c>
      <c r="D339" s="113" t="s">
        <v>1042</v>
      </c>
      <c r="E339" s="173">
        <v>20000</v>
      </c>
      <c r="F339" s="395">
        <v>0</v>
      </c>
      <c r="G339" s="395">
        <v>0</v>
      </c>
      <c r="H339" s="395">
        <v>0</v>
      </c>
      <c r="I339" s="395">
        <v>0</v>
      </c>
      <c r="J339" s="338">
        <f t="shared" si="25"/>
        <v>20000</v>
      </c>
      <c r="K339" s="395">
        <v>0</v>
      </c>
      <c r="L339" s="395">
        <v>0</v>
      </c>
      <c r="M339" s="395">
        <v>0</v>
      </c>
      <c r="N339" s="395">
        <v>0</v>
      </c>
      <c r="O339" s="395">
        <v>0</v>
      </c>
      <c r="P339" s="395">
        <v>0</v>
      </c>
      <c r="Q339" s="191" t="s">
        <v>2940</v>
      </c>
      <c r="R339" s="446" t="s">
        <v>1043</v>
      </c>
      <c r="S339" s="943" t="s">
        <v>1044</v>
      </c>
      <c r="T339" s="210">
        <v>1</v>
      </c>
      <c r="U339" s="210">
        <v>1.2</v>
      </c>
      <c r="V339" s="210" t="s">
        <v>56</v>
      </c>
      <c r="W339" s="362" t="s">
        <v>1024</v>
      </c>
    </row>
    <row r="340" spans="1:23" s="747" customFormat="1" ht="69.95" customHeight="1">
      <c r="A340" s="235"/>
      <c r="B340" s="517"/>
      <c r="C340" s="553">
        <v>222</v>
      </c>
      <c r="D340" s="110" t="s">
        <v>1045</v>
      </c>
      <c r="E340" s="173">
        <v>20000</v>
      </c>
      <c r="F340" s="395">
        <v>0</v>
      </c>
      <c r="G340" s="395">
        <v>0</v>
      </c>
      <c r="H340" s="395">
        <v>0</v>
      </c>
      <c r="I340" s="395">
        <v>0</v>
      </c>
      <c r="J340" s="338">
        <f t="shared" si="25"/>
        <v>20000</v>
      </c>
      <c r="K340" s="395">
        <v>0</v>
      </c>
      <c r="L340" s="395">
        <v>0</v>
      </c>
      <c r="M340" s="395">
        <v>0</v>
      </c>
      <c r="N340" s="395">
        <v>0</v>
      </c>
      <c r="O340" s="395">
        <v>0</v>
      </c>
      <c r="P340" s="395">
        <v>0</v>
      </c>
      <c r="Q340" s="191" t="s">
        <v>2940</v>
      </c>
      <c r="R340" s="262" t="s">
        <v>1046</v>
      </c>
      <c r="S340" s="210" t="s">
        <v>1047</v>
      </c>
      <c r="T340" s="210">
        <v>1</v>
      </c>
      <c r="U340" s="210">
        <v>1.2</v>
      </c>
      <c r="V340" s="210" t="s">
        <v>56</v>
      </c>
      <c r="W340" s="362" t="s">
        <v>1024</v>
      </c>
    </row>
    <row r="341" spans="1:23" s="747" customFormat="1" ht="69.95" customHeight="1">
      <c r="A341" s="235"/>
      <c r="B341" s="517"/>
      <c r="C341" s="553">
        <v>223</v>
      </c>
      <c r="D341" s="110" t="s">
        <v>1048</v>
      </c>
      <c r="E341" s="124">
        <v>35000</v>
      </c>
      <c r="F341" s="395">
        <v>0</v>
      </c>
      <c r="G341" s="395">
        <v>0</v>
      </c>
      <c r="H341" s="395">
        <v>0</v>
      </c>
      <c r="I341" s="395">
        <v>0</v>
      </c>
      <c r="J341" s="338">
        <f t="shared" si="25"/>
        <v>35000</v>
      </c>
      <c r="K341" s="395">
        <v>0</v>
      </c>
      <c r="L341" s="395">
        <v>0</v>
      </c>
      <c r="M341" s="395">
        <v>0</v>
      </c>
      <c r="N341" s="395">
        <v>0</v>
      </c>
      <c r="O341" s="395">
        <v>0</v>
      </c>
      <c r="P341" s="395">
        <v>0</v>
      </c>
      <c r="Q341" s="191" t="s">
        <v>2940</v>
      </c>
      <c r="R341" s="446" t="s">
        <v>1049</v>
      </c>
      <c r="S341" s="943" t="s">
        <v>1050</v>
      </c>
      <c r="T341" s="210">
        <v>1</v>
      </c>
      <c r="U341" s="210">
        <v>1.2</v>
      </c>
      <c r="V341" s="210" t="s">
        <v>56</v>
      </c>
      <c r="W341" s="362" t="s">
        <v>1024</v>
      </c>
    </row>
    <row r="342" spans="1:23" s="747" customFormat="1" ht="69.95" customHeight="1">
      <c r="A342" s="235"/>
      <c r="B342" s="517"/>
      <c r="C342" s="553">
        <v>224</v>
      </c>
      <c r="D342" s="110" t="s">
        <v>1051</v>
      </c>
      <c r="E342" s="173">
        <v>20000</v>
      </c>
      <c r="F342" s="395">
        <v>0</v>
      </c>
      <c r="G342" s="395">
        <v>0</v>
      </c>
      <c r="H342" s="395">
        <v>0</v>
      </c>
      <c r="I342" s="395">
        <v>0</v>
      </c>
      <c r="J342" s="338">
        <f t="shared" si="25"/>
        <v>20000</v>
      </c>
      <c r="K342" s="395">
        <v>0</v>
      </c>
      <c r="L342" s="395">
        <v>0</v>
      </c>
      <c r="M342" s="395">
        <v>0</v>
      </c>
      <c r="N342" s="395">
        <v>0</v>
      </c>
      <c r="O342" s="395">
        <v>0</v>
      </c>
      <c r="P342" s="395">
        <v>0</v>
      </c>
      <c r="Q342" s="191" t="s">
        <v>2940</v>
      </c>
      <c r="R342" s="262" t="s">
        <v>1052</v>
      </c>
      <c r="S342" s="210" t="s">
        <v>1053</v>
      </c>
      <c r="T342" s="210">
        <v>1</v>
      </c>
      <c r="U342" s="210">
        <v>1.2</v>
      </c>
      <c r="V342" s="210" t="s">
        <v>56</v>
      </c>
      <c r="W342" s="362" t="s">
        <v>1024</v>
      </c>
    </row>
    <row r="343" spans="1:23" s="747" customFormat="1" ht="69.95" customHeight="1">
      <c r="A343" s="235"/>
      <c r="B343" s="517"/>
      <c r="C343" s="553">
        <v>225</v>
      </c>
      <c r="D343" s="110" t="s">
        <v>1054</v>
      </c>
      <c r="E343" s="124">
        <v>30000</v>
      </c>
      <c r="F343" s="395">
        <v>0</v>
      </c>
      <c r="G343" s="395">
        <v>0</v>
      </c>
      <c r="H343" s="395">
        <v>0</v>
      </c>
      <c r="I343" s="395">
        <v>0</v>
      </c>
      <c r="J343" s="338">
        <f t="shared" si="25"/>
        <v>30000</v>
      </c>
      <c r="K343" s="395">
        <v>0</v>
      </c>
      <c r="L343" s="395">
        <v>0</v>
      </c>
      <c r="M343" s="395">
        <v>0</v>
      </c>
      <c r="N343" s="395">
        <v>0</v>
      </c>
      <c r="O343" s="395">
        <v>0</v>
      </c>
      <c r="P343" s="395">
        <v>0</v>
      </c>
      <c r="Q343" s="191" t="s">
        <v>2940</v>
      </c>
      <c r="R343" s="262" t="s">
        <v>1055</v>
      </c>
      <c r="S343" s="210" t="s">
        <v>1056</v>
      </c>
      <c r="T343" s="210">
        <v>1</v>
      </c>
      <c r="U343" s="210">
        <v>1.2</v>
      </c>
      <c r="V343" s="210" t="s">
        <v>56</v>
      </c>
      <c r="W343" s="362" t="s">
        <v>1024</v>
      </c>
    </row>
    <row r="344" spans="1:23" s="747" customFormat="1" ht="69.95" customHeight="1">
      <c r="A344" s="235"/>
      <c r="B344" s="517"/>
      <c r="C344" s="553">
        <v>226</v>
      </c>
      <c r="D344" s="110" t="s">
        <v>1057</v>
      </c>
      <c r="E344" s="124">
        <v>30000</v>
      </c>
      <c r="F344" s="395">
        <v>0</v>
      </c>
      <c r="G344" s="395">
        <v>0</v>
      </c>
      <c r="H344" s="395">
        <v>0</v>
      </c>
      <c r="I344" s="395">
        <v>0</v>
      </c>
      <c r="J344" s="338">
        <f t="shared" si="25"/>
        <v>30000</v>
      </c>
      <c r="K344" s="395">
        <v>0</v>
      </c>
      <c r="L344" s="395">
        <v>0</v>
      </c>
      <c r="M344" s="395">
        <v>0</v>
      </c>
      <c r="N344" s="395">
        <v>0</v>
      </c>
      <c r="O344" s="395">
        <v>0</v>
      </c>
      <c r="P344" s="395">
        <v>0</v>
      </c>
      <c r="Q344" s="191" t="s">
        <v>2940</v>
      </c>
      <c r="R344" s="262" t="s">
        <v>1058</v>
      </c>
      <c r="S344" s="210" t="s">
        <v>1059</v>
      </c>
      <c r="T344" s="210">
        <v>1</v>
      </c>
      <c r="U344" s="210">
        <v>1.2</v>
      </c>
      <c r="V344" s="210" t="s">
        <v>56</v>
      </c>
      <c r="W344" s="362" t="s">
        <v>1024</v>
      </c>
    </row>
    <row r="345" spans="1:23" s="747" customFormat="1" ht="69.95" customHeight="1">
      <c r="A345" s="235"/>
      <c r="B345" s="517"/>
      <c r="C345" s="553">
        <v>227</v>
      </c>
      <c r="D345" s="110" t="s">
        <v>1060</v>
      </c>
      <c r="E345" s="124">
        <v>45000</v>
      </c>
      <c r="F345" s="395">
        <v>0</v>
      </c>
      <c r="G345" s="395">
        <v>0</v>
      </c>
      <c r="H345" s="395">
        <v>0</v>
      </c>
      <c r="I345" s="395">
        <v>0</v>
      </c>
      <c r="J345" s="338">
        <f t="shared" si="25"/>
        <v>45000</v>
      </c>
      <c r="K345" s="395">
        <v>0</v>
      </c>
      <c r="L345" s="395">
        <v>0</v>
      </c>
      <c r="M345" s="395">
        <v>0</v>
      </c>
      <c r="N345" s="395">
        <v>0</v>
      </c>
      <c r="O345" s="395">
        <v>0</v>
      </c>
      <c r="P345" s="395">
        <v>0</v>
      </c>
      <c r="Q345" s="191" t="s">
        <v>2940</v>
      </c>
      <c r="R345" s="262" t="s">
        <v>1061</v>
      </c>
      <c r="S345" s="210" t="s">
        <v>1062</v>
      </c>
      <c r="T345" s="210">
        <v>1</v>
      </c>
      <c r="U345" s="210">
        <v>1.2</v>
      </c>
      <c r="V345" s="210" t="s">
        <v>56</v>
      </c>
      <c r="W345" s="362" t="s">
        <v>1024</v>
      </c>
    </row>
    <row r="346" spans="1:23" s="747" customFormat="1" ht="69.95" customHeight="1">
      <c r="A346" s="235"/>
      <c r="B346" s="517"/>
      <c r="C346" s="553">
        <v>228</v>
      </c>
      <c r="D346" s="110" t="s">
        <v>1063</v>
      </c>
      <c r="E346" s="124">
        <v>25000</v>
      </c>
      <c r="F346" s="395">
        <v>0</v>
      </c>
      <c r="G346" s="395">
        <v>0</v>
      </c>
      <c r="H346" s="395">
        <v>0</v>
      </c>
      <c r="I346" s="395">
        <v>0</v>
      </c>
      <c r="J346" s="338">
        <f t="shared" si="25"/>
        <v>25000</v>
      </c>
      <c r="K346" s="395">
        <v>0</v>
      </c>
      <c r="L346" s="395">
        <v>0</v>
      </c>
      <c r="M346" s="395">
        <v>0</v>
      </c>
      <c r="N346" s="395">
        <v>0</v>
      </c>
      <c r="O346" s="395">
        <v>0</v>
      </c>
      <c r="P346" s="395">
        <v>0</v>
      </c>
      <c r="Q346" s="191" t="s">
        <v>2940</v>
      </c>
      <c r="R346" s="262" t="s">
        <v>1064</v>
      </c>
      <c r="S346" s="210" t="s">
        <v>1065</v>
      </c>
      <c r="T346" s="210">
        <v>1</v>
      </c>
      <c r="U346" s="210">
        <v>1.2</v>
      </c>
      <c r="V346" s="210" t="s">
        <v>56</v>
      </c>
      <c r="W346" s="362" t="s">
        <v>1024</v>
      </c>
    </row>
    <row r="347" spans="1:23" s="747" customFormat="1" ht="69.95" customHeight="1">
      <c r="A347" s="235"/>
      <c r="B347" s="517"/>
      <c r="C347" s="553">
        <v>229</v>
      </c>
      <c r="D347" s="108" t="s">
        <v>2780</v>
      </c>
      <c r="E347" s="395">
        <v>0</v>
      </c>
      <c r="F347" s="109">
        <v>299400</v>
      </c>
      <c r="G347" s="395">
        <v>0</v>
      </c>
      <c r="H347" s="395">
        <v>0</v>
      </c>
      <c r="I347" s="395">
        <v>0</v>
      </c>
      <c r="J347" s="338">
        <f t="shared" si="25"/>
        <v>299400</v>
      </c>
      <c r="K347" s="395">
        <v>0</v>
      </c>
      <c r="L347" s="395">
        <v>0</v>
      </c>
      <c r="M347" s="395">
        <v>0</v>
      </c>
      <c r="N347" s="395">
        <v>0</v>
      </c>
      <c r="O347" s="395">
        <v>0</v>
      </c>
      <c r="P347" s="395">
        <v>0</v>
      </c>
      <c r="Q347" s="191" t="s">
        <v>2940</v>
      </c>
      <c r="R347" s="146" t="s">
        <v>1639</v>
      </c>
      <c r="S347" s="191" t="s">
        <v>1640</v>
      </c>
      <c r="T347" s="210">
        <v>1</v>
      </c>
      <c r="U347" s="210">
        <v>1.2</v>
      </c>
      <c r="V347" s="210" t="s">
        <v>56</v>
      </c>
      <c r="W347" s="146" t="s">
        <v>3050</v>
      </c>
    </row>
    <row r="348" spans="1:23" s="747" customFormat="1" ht="69.95" customHeight="1">
      <c r="A348" s="235"/>
      <c r="B348" s="517"/>
      <c r="C348" s="553">
        <v>230</v>
      </c>
      <c r="D348" s="108" t="s">
        <v>1641</v>
      </c>
      <c r="E348" s="395">
        <v>0</v>
      </c>
      <c r="F348" s="109">
        <v>300000</v>
      </c>
      <c r="G348" s="395">
        <v>0</v>
      </c>
      <c r="H348" s="395">
        <v>0</v>
      </c>
      <c r="I348" s="395">
        <v>0</v>
      </c>
      <c r="J348" s="338">
        <f t="shared" si="25"/>
        <v>300000</v>
      </c>
      <c r="K348" s="395">
        <v>0</v>
      </c>
      <c r="L348" s="395">
        <v>0</v>
      </c>
      <c r="M348" s="395">
        <v>0</v>
      </c>
      <c r="N348" s="395">
        <v>0</v>
      </c>
      <c r="O348" s="395">
        <v>0</v>
      </c>
      <c r="P348" s="395">
        <v>0</v>
      </c>
      <c r="Q348" s="191" t="s">
        <v>2940</v>
      </c>
      <c r="R348" s="146" t="s">
        <v>1642</v>
      </c>
      <c r="S348" s="191" t="s">
        <v>1643</v>
      </c>
      <c r="T348" s="210">
        <v>1</v>
      </c>
      <c r="U348" s="210">
        <v>1.2</v>
      </c>
      <c r="V348" s="210" t="s">
        <v>56</v>
      </c>
      <c r="W348" s="146" t="s">
        <v>3050</v>
      </c>
    </row>
    <row r="349" spans="1:23" s="747" customFormat="1" ht="69.95" customHeight="1">
      <c r="A349" s="235"/>
      <c r="B349" s="517"/>
      <c r="C349" s="553">
        <v>231</v>
      </c>
      <c r="D349" s="108" t="s">
        <v>1644</v>
      </c>
      <c r="E349" s="395">
        <v>0</v>
      </c>
      <c r="F349" s="109">
        <v>300000</v>
      </c>
      <c r="G349" s="395">
        <v>0</v>
      </c>
      <c r="H349" s="395">
        <v>0</v>
      </c>
      <c r="I349" s="395">
        <v>0</v>
      </c>
      <c r="J349" s="338">
        <f t="shared" si="25"/>
        <v>300000</v>
      </c>
      <c r="K349" s="395">
        <v>0</v>
      </c>
      <c r="L349" s="395">
        <v>0</v>
      </c>
      <c r="M349" s="395">
        <v>0</v>
      </c>
      <c r="N349" s="395">
        <v>0</v>
      </c>
      <c r="O349" s="395">
        <v>0</v>
      </c>
      <c r="P349" s="395">
        <v>0</v>
      </c>
      <c r="Q349" s="191" t="s">
        <v>2940</v>
      </c>
      <c r="R349" s="146" t="s">
        <v>1645</v>
      </c>
      <c r="S349" s="191" t="s">
        <v>1646</v>
      </c>
      <c r="T349" s="210">
        <v>1</v>
      </c>
      <c r="U349" s="210">
        <v>1.2</v>
      </c>
      <c r="V349" s="210" t="s">
        <v>56</v>
      </c>
      <c r="W349" s="146" t="s">
        <v>3050</v>
      </c>
    </row>
    <row r="350" spans="1:23" s="747" customFormat="1" ht="69.95" customHeight="1">
      <c r="A350" s="235"/>
      <c r="B350" s="517"/>
      <c r="C350" s="553">
        <v>232</v>
      </c>
      <c r="D350" s="113" t="s">
        <v>1647</v>
      </c>
      <c r="E350" s="112">
        <v>30000</v>
      </c>
      <c r="F350" s="395">
        <v>0</v>
      </c>
      <c r="G350" s="395">
        <v>0</v>
      </c>
      <c r="H350" s="395">
        <v>0</v>
      </c>
      <c r="I350" s="395">
        <v>0</v>
      </c>
      <c r="J350" s="338">
        <f t="shared" si="25"/>
        <v>30000</v>
      </c>
      <c r="K350" s="395">
        <v>0</v>
      </c>
      <c r="L350" s="395">
        <v>0</v>
      </c>
      <c r="M350" s="395">
        <v>0</v>
      </c>
      <c r="N350" s="395">
        <v>0</v>
      </c>
      <c r="O350" s="395">
        <v>0</v>
      </c>
      <c r="P350" s="395">
        <v>0</v>
      </c>
      <c r="Q350" s="191" t="s">
        <v>2940</v>
      </c>
      <c r="R350" s="146" t="s">
        <v>1648</v>
      </c>
      <c r="S350" s="191" t="s">
        <v>1649</v>
      </c>
      <c r="T350" s="210">
        <v>1</v>
      </c>
      <c r="U350" s="210">
        <v>1.2</v>
      </c>
      <c r="V350" s="210" t="s">
        <v>56</v>
      </c>
      <c r="W350" s="146" t="s">
        <v>3050</v>
      </c>
    </row>
    <row r="351" spans="1:23" s="747" customFormat="1" ht="69.95" customHeight="1">
      <c r="A351" s="235"/>
      <c r="B351" s="517"/>
      <c r="C351" s="553">
        <v>233</v>
      </c>
      <c r="D351" s="110" t="s">
        <v>1650</v>
      </c>
      <c r="E351" s="111">
        <v>30000</v>
      </c>
      <c r="F351" s="395">
        <v>0</v>
      </c>
      <c r="G351" s="395">
        <v>0</v>
      </c>
      <c r="H351" s="395">
        <v>0</v>
      </c>
      <c r="I351" s="395">
        <v>0</v>
      </c>
      <c r="J351" s="338">
        <f t="shared" si="25"/>
        <v>30000</v>
      </c>
      <c r="K351" s="395">
        <v>0</v>
      </c>
      <c r="L351" s="395">
        <v>0</v>
      </c>
      <c r="M351" s="395">
        <v>0</v>
      </c>
      <c r="N351" s="395">
        <v>0</v>
      </c>
      <c r="O351" s="395">
        <v>0</v>
      </c>
      <c r="P351" s="395">
        <v>0</v>
      </c>
      <c r="Q351" s="191" t="s">
        <v>2940</v>
      </c>
      <c r="R351" s="146" t="s">
        <v>1651</v>
      </c>
      <c r="S351" s="191" t="s">
        <v>1652</v>
      </c>
      <c r="T351" s="210">
        <v>1</v>
      </c>
      <c r="U351" s="210">
        <v>1.2</v>
      </c>
      <c r="V351" s="210" t="s">
        <v>56</v>
      </c>
      <c r="W351" s="146" t="s">
        <v>3050</v>
      </c>
    </row>
    <row r="352" spans="1:23" s="747" customFormat="1" ht="69.95" customHeight="1">
      <c r="A352" s="235"/>
      <c r="B352" s="517"/>
      <c r="C352" s="553">
        <v>234</v>
      </c>
      <c r="D352" s="113" t="s">
        <v>1653</v>
      </c>
      <c r="E352" s="112">
        <v>25000</v>
      </c>
      <c r="F352" s="395">
        <v>0</v>
      </c>
      <c r="G352" s="395">
        <v>0</v>
      </c>
      <c r="H352" s="395">
        <v>0</v>
      </c>
      <c r="I352" s="395">
        <v>0</v>
      </c>
      <c r="J352" s="338">
        <f t="shared" si="25"/>
        <v>25000</v>
      </c>
      <c r="K352" s="395">
        <v>0</v>
      </c>
      <c r="L352" s="395">
        <v>0</v>
      </c>
      <c r="M352" s="395">
        <v>0</v>
      </c>
      <c r="N352" s="395">
        <v>0</v>
      </c>
      <c r="O352" s="395">
        <v>0</v>
      </c>
      <c r="P352" s="395">
        <v>0</v>
      </c>
      <c r="Q352" s="191" t="s">
        <v>2940</v>
      </c>
      <c r="R352" s="146" t="s">
        <v>1651</v>
      </c>
      <c r="S352" s="191" t="s">
        <v>1652</v>
      </c>
      <c r="T352" s="210">
        <v>1</v>
      </c>
      <c r="U352" s="210">
        <v>1.2</v>
      </c>
      <c r="V352" s="210" t="s">
        <v>56</v>
      </c>
      <c r="W352" s="146" t="s">
        <v>3050</v>
      </c>
    </row>
    <row r="353" spans="1:23" s="747" customFormat="1" ht="69.95" customHeight="1">
      <c r="A353" s="235"/>
      <c r="B353" s="517"/>
      <c r="C353" s="553">
        <v>235</v>
      </c>
      <c r="D353" s="110" t="s">
        <v>1654</v>
      </c>
      <c r="E353" s="109">
        <v>50000</v>
      </c>
      <c r="F353" s="395">
        <v>0</v>
      </c>
      <c r="G353" s="395">
        <v>0</v>
      </c>
      <c r="H353" s="395">
        <v>0</v>
      </c>
      <c r="I353" s="395">
        <v>0</v>
      </c>
      <c r="J353" s="338">
        <f t="shared" si="25"/>
        <v>50000</v>
      </c>
      <c r="K353" s="395">
        <v>0</v>
      </c>
      <c r="L353" s="395">
        <v>0</v>
      </c>
      <c r="M353" s="395">
        <v>0</v>
      </c>
      <c r="N353" s="395">
        <v>0</v>
      </c>
      <c r="O353" s="395">
        <v>0</v>
      </c>
      <c r="P353" s="395">
        <v>0</v>
      </c>
      <c r="Q353" s="191" t="s">
        <v>2940</v>
      </c>
      <c r="R353" s="146" t="s">
        <v>1655</v>
      </c>
      <c r="S353" s="191" t="s">
        <v>1656</v>
      </c>
      <c r="T353" s="210">
        <v>1</v>
      </c>
      <c r="U353" s="210">
        <v>1.2</v>
      </c>
      <c r="V353" s="210" t="s">
        <v>56</v>
      </c>
      <c r="W353" s="146" t="s">
        <v>3050</v>
      </c>
    </row>
    <row r="354" spans="1:23" s="747" customFormat="1" ht="69.95" customHeight="1">
      <c r="A354" s="235"/>
      <c r="B354" s="517"/>
      <c r="C354" s="553">
        <v>236</v>
      </c>
      <c r="D354" s="110" t="s">
        <v>1657</v>
      </c>
      <c r="E354" s="111">
        <v>30000</v>
      </c>
      <c r="F354" s="395">
        <v>0</v>
      </c>
      <c r="G354" s="395">
        <v>0</v>
      </c>
      <c r="H354" s="395">
        <v>0</v>
      </c>
      <c r="I354" s="395">
        <v>0</v>
      </c>
      <c r="J354" s="338">
        <f t="shared" si="25"/>
        <v>30000</v>
      </c>
      <c r="K354" s="395">
        <v>0</v>
      </c>
      <c r="L354" s="395">
        <v>0</v>
      </c>
      <c r="M354" s="395">
        <v>0</v>
      </c>
      <c r="N354" s="395">
        <v>0</v>
      </c>
      <c r="O354" s="395">
        <v>0</v>
      </c>
      <c r="P354" s="395">
        <v>0</v>
      </c>
      <c r="Q354" s="191" t="s">
        <v>2940</v>
      </c>
      <c r="R354" s="146" t="s">
        <v>1658</v>
      </c>
      <c r="S354" s="191" t="s">
        <v>1659</v>
      </c>
      <c r="T354" s="210">
        <v>1</v>
      </c>
      <c r="U354" s="210">
        <v>1.2</v>
      </c>
      <c r="V354" s="210" t="s">
        <v>56</v>
      </c>
      <c r="W354" s="146" t="s">
        <v>3050</v>
      </c>
    </row>
    <row r="355" spans="1:23" s="747" customFormat="1" ht="69.95" customHeight="1">
      <c r="A355" s="235"/>
      <c r="B355" s="517"/>
      <c r="C355" s="553">
        <v>237</v>
      </c>
      <c r="D355" s="110" t="s">
        <v>1766</v>
      </c>
      <c r="E355" s="395">
        <v>0</v>
      </c>
      <c r="F355" s="109">
        <v>296400</v>
      </c>
      <c r="G355" s="395">
        <v>0</v>
      </c>
      <c r="H355" s="395">
        <v>0</v>
      </c>
      <c r="I355" s="395">
        <v>0</v>
      </c>
      <c r="J355" s="281">
        <v>296400</v>
      </c>
      <c r="K355" s="395">
        <v>0</v>
      </c>
      <c r="L355" s="395">
        <v>0</v>
      </c>
      <c r="M355" s="395">
        <v>0</v>
      </c>
      <c r="N355" s="395">
        <v>0</v>
      </c>
      <c r="O355" s="395">
        <v>0</v>
      </c>
      <c r="P355" s="395">
        <v>0</v>
      </c>
      <c r="Q355" s="191" t="s">
        <v>2940</v>
      </c>
      <c r="R355" s="149" t="s">
        <v>1767</v>
      </c>
      <c r="S355" s="152" t="s">
        <v>1768</v>
      </c>
      <c r="T355" s="210">
        <v>1</v>
      </c>
      <c r="U355" s="210">
        <v>1.2</v>
      </c>
      <c r="V355" s="210" t="s">
        <v>56</v>
      </c>
      <c r="W355" s="149" t="s">
        <v>1725</v>
      </c>
    </row>
    <row r="356" spans="1:23" s="747" customFormat="1" ht="69.95" customHeight="1">
      <c r="A356" s="235"/>
      <c r="B356" s="517"/>
      <c r="C356" s="553">
        <v>238</v>
      </c>
      <c r="D356" s="110" t="s">
        <v>1769</v>
      </c>
      <c r="E356" s="395">
        <v>0</v>
      </c>
      <c r="F356" s="109">
        <v>350000</v>
      </c>
      <c r="G356" s="395">
        <v>0</v>
      </c>
      <c r="H356" s="395">
        <v>0</v>
      </c>
      <c r="I356" s="395">
        <v>0</v>
      </c>
      <c r="J356" s="281">
        <v>350000</v>
      </c>
      <c r="K356" s="395">
        <v>0</v>
      </c>
      <c r="L356" s="395">
        <v>0</v>
      </c>
      <c r="M356" s="395">
        <v>0</v>
      </c>
      <c r="N356" s="395">
        <v>0</v>
      </c>
      <c r="O356" s="395">
        <v>0</v>
      </c>
      <c r="P356" s="395">
        <v>0</v>
      </c>
      <c r="Q356" s="191" t="s">
        <v>2940</v>
      </c>
      <c r="R356" s="149" t="s">
        <v>1770</v>
      </c>
      <c r="S356" s="152" t="s">
        <v>1771</v>
      </c>
      <c r="T356" s="210">
        <v>1</v>
      </c>
      <c r="U356" s="210">
        <v>1.2</v>
      </c>
      <c r="V356" s="210" t="s">
        <v>56</v>
      </c>
      <c r="W356" s="149" t="s">
        <v>1725</v>
      </c>
    </row>
    <row r="357" spans="1:23" s="747" customFormat="1" ht="69.95" customHeight="1">
      <c r="A357" s="235"/>
      <c r="B357" s="517"/>
      <c r="C357" s="553">
        <v>239</v>
      </c>
      <c r="D357" s="110" t="s">
        <v>1772</v>
      </c>
      <c r="E357" s="395">
        <v>0</v>
      </c>
      <c r="F357" s="109">
        <v>267600</v>
      </c>
      <c r="G357" s="395">
        <v>0</v>
      </c>
      <c r="H357" s="395">
        <v>0</v>
      </c>
      <c r="I357" s="395">
        <v>0</v>
      </c>
      <c r="J357" s="281">
        <v>267600</v>
      </c>
      <c r="K357" s="395">
        <v>0</v>
      </c>
      <c r="L357" s="395">
        <v>0</v>
      </c>
      <c r="M357" s="395">
        <v>0</v>
      </c>
      <c r="N357" s="395">
        <v>0</v>
      </c>
      <c r="O357" s="395">
        <v>0</v>
      </c>
      <c r="P357" s="395">
        <v>0</v>
      </c>
      <c r="Q357" s="191" t="s">
        <v>2940</v>
      </c>
      <c r="R357" s="149" t="s">
        <v>1773</v>
      </c>
      <c r="S357" s="152" t="s">
        <v>1774</v>
      </c>
      <c r="T357" s="210">
        <v>1</v>
      </c>
      <c r="U357" s="210">
        <v>1.2</v>
      </c>
      <c r="V357" s="210" t="s">
        <v>56</v>
      </c>
      <c r="W357" s="149" t="s">
        <v>1725</v>
      </c>
    </row>
    <row r="358" spans="1:23" s="747" customFormat="1" ht="69.95" customHeight="1">
      <c r="A358" s="235"/>
      <c r="B358" s="517"/>
      <c r="C358" s="553">
        <v>240</v>
      </c>
      <c r="D358" s="110" t="s">
        <v>1775</v>
      </c>
      <c r="E358" s="395">
        <v>0</v>
      </c>
      <c r="F358" s="109">
        <v>297500</v>
      </c>
      <c r="G358" s="395">
        <v>0</v>
      </c>
      <c r="H358" s="395">
        <v>0</v>
      </c>
      <c r="I358" s="395">
        <v>0</v>
      </c>
      <c r="J358" s="281">
        <v>297500</v>
      </c>
      <c r="K358" s="395">
        <v>0</v>
      </c>
      <c r="L358" s="395">
        <v>0</v>
      </c>
      <c r="M358" s="395">
        <v>0</v>
      </c>
      <c r="N358" s="395">
        <v>0</v>
      </c>
      <c r="O358" s="395">
        <v>0</v>
      </c>
      <c r="P358" s="395">
        <v>0</v>
      </c>
      <c r="Q358" s="191" t="s">
        <v>2940</v>
      </c>
      <c r="R358" s="149" t="s">
        <v>1773</v>
      </c>
      <c r="S358" s="152" t="s">
        <v>1774</v>
      </c>
      <c r="T358" s="210">
        <v>1</v>
      </c>
      <c r="U358" s="210">
        <v>1.2</v>
      </c>
      <c r="V358" s="210" t="s">
        <v>56</v>
      </c>
      <c r="W358" s="149" t="s">
        <v>1725</v>
      </c>
    </row>
    <row r="359" spans="1:23" s="747" customFormat="1" ht="69.95" customHeight="1">
      <c r="A359" s="235"/>
      <c r="B359" s="517"/>
      <c r="C359" s="553">
        <v>241</v>
      </c>
      <c r="D359" s="110" t="s">
        <v>1776</v>
      </c>
      <c r="E359" s="395">
        <v>0</v>
      </c>
      <c r="F359" s="109">
        <v>475000</v>
      </c>
      <c r="G359" s="395">
        <v>0</v>
      </c>
      <c r="H359" s="395">
        <v>0</v>
      </c>
      <c r="I359" s="395">
        <v>0</v>
      </c>
      <c r="J359" s="281">
        <v>475000</v>
      </c>
      <c r="K359" s="395">
        <v>0</v>
      </c>
      <c r="L359" s="395">
        <v>0</v>
      </c>
      <c r="M359" s="395">
        <v>0</v>
      </c>
      <c r="N359" s="395">
        <v>0</v>
      </c>
      <c r="O359" s="395">
        <v>0</v>
      </c>
      <c r="P359" s="395">
        <v>0</v>
      </c>
      <c r="Q359" s="191" t="s">
        <v>2940</v>
      </c>
      <c r="R359" s="149" t="s">
        <v>1777</v>
      </c>
      <c r="S359" s="152" t="s">
        <v>1778</v>
      </c>
      <c r="T359" s="210">
        <v>1</v>
      </c>
      <c r="U359" s="210">
        <v>1.2</v>
      </c>
      <c r="V359" s="210" t="s">
        <v>56</v>
      </c>
      <c r="W359" s="149" t="s">
        <v>1725</v>
      </c>
    </row>
    <row r="360" spans="1:23" s="747" customFormat="1" ht="69.95" customHeight="1">
      <c r="A360" s="235"/>
      <c r="B360" s="517"/>
      <c r="C360" s="553">
        <v>242</v>
      </c>
      <c r="D360" s="110" t="s">
        <v>1779</v>
      </c>
      <c r="E360" s="395">
        <v>0</v>
      </c>
      <c r="F360" s="109">
        <v>352800</v>
      </c>
      <c r="G360" s="395">
        <v>0</v>
      </c>
      <c r="H360" s="395">
        <v>0</v>
      </c>
      <c r="I360" s="395">
        <v>0</v>
      </c>
      <c r="J360" s="281">
        <v>352800</v>
      </c>
      <c r="K360" s="395">
        <v>0</v>
      </c>
      <c r="L360" s="395">
        <v>0</v>
      </c>
      <c r="M360" s="395">
        <v>0</v>
      </c>
      <c r="N360" s="395">
        <v>0</v>
      </c>
      <c r="O360" s="395">
        <v>0</v>
      </c>
      <c r="P360" s="395">
        <v>0</v>
      </c>
      <c r="Q360" s="191" t="s">
        <v>2940</v>
      </c>
      <c r="R360" s="149" t="s">
        <v>1780</v>
      </c>
      <c r="S360" s="152" t="s">
        <v>1781</v>
      </c>
      <c r="T360" s="210">
        <v>1</v>
      </c>
      <c r="U360" s="210">
        <v>1.2</v>
      </c>
      <c r="V360" s="210" t="s">
        <v>56</v>
      </c>
      <c r="W360" s="149" t="s">
        <v>1725</v>
      </c>
    </row>
    <row r="361" spans="1:23" s="747" customFormat="1" ht="69.95" customHeight="1">
      <c r="A361" s="235"/>
      <c r="B361" s="517"/>
      <c r="C361" s="553">
        <v>243</v>
      </c>
      <c r="D361" s="110" t="s">
        <v>1782</v>
      </c>
      <c r="E361" s="395">
        <v>0</v>
      </c>
      <c r="F361" s="109">
        <v>111000</v>
      </c>
      <c r="G361" s="395">
        <v>0</v>
      </c>
      <c r="H361" s="395">
        <v>0</v>
      </c>
      <c r="I361" s="395">
        <v>0</v>
      </c>
      <c r="J361" s="281">
        <v>111000</v>
      </c>
      <c r="K361" s="395">
        <v>0</v>
      </c>
      <c r="L361" s="395">
        <v>0</v>
      </c>
      <c r="M361" s="395">
        <v>0</v>
      </c>
      <c r="N361" s="395">
        <v>0</v>
      </c>
      <c r="O361" s="395">
        <v>0</v>
      </c>
      <c r="P361" s="395">
        <v>0</v>
      </c>
      <c r="Q361" s="191" t="s">
        <v>2940</v>
      </c>
      <c r="R361" s="149" t="s">
        <v>1745</v>
      </c>
      <c r="S361" s="152" t="s">
        <v>1746</v>
      </c>
      <c r="T361" s="210">
        <v>1</v>
      </c>
      <c r="U361" s="210">
        <v>1.2</v>
      </c>
      <c r="V361" s="210" t="s">
        <v>56</v>
      </c>
      <c r="W361" s="149" t="s">
        <v>1725</v>
      </c>
    </row>
    <row r="362" spans="1:23" s="747" customFormat="1" ht="69.95" customHeight="1">
      <c r="A362" s="235"/>
      <c r="B362" s="517"/>
      <c r="C362" s="553">
        <v>244</v>
      </c>
      <c r="D362" s="110" t="s">
        <v>1783</v>
      </c>
      <c r="E362" s="395">
        <v>0</v>
      </c>
      <c r="F362" s="109">
        <v>240000</v>
      </c>
      <c r="G362" s="395">
        <v>0</v>
      </c>
      <c r="H362" s="395">
        <v>0</v>
      </c>
      <c r="I362" s="395">
        <v>0</v>
      </c>
      <c r="J362" s="281">
        <v>240000</v>
      </c>
      <c r="K362" s="395">
        <v>0</v>
      </c>
      <c r="L362" s="395">
        <v>0</v>
      </c>
      <c r="M362" s="395">
        <v>0</v>
      </c>
      <c r="N362" s="395">
        <v>0</v>
      </c>
      <c r="O362" s="395">
        <v>0</v>
      </c>
      <c r="P362" s="395">
        <v>0</v>
      </c>
      <c r="Q362" s="191" t="s">
        <v>2940</v>
      </c>
      <c r="R362" s="149" t="s">
        <v>1784</v>
      </c>
      <c r="S362" s="152" t="s">
        <v>1785</v>
      </c>
      <c r="T362" s="210">
        <v>1</v>
      </c>
      <c r="U362" s="210">
        <v>1.2</v>
      </c>
      <c r="V362" s="210" t="s">
        <v>56</v>
      </c>
      <c r="W362" s="149" t="s">
        <v>1725</v>
      </c>
    </row>
    <row r="363" spans="1:23" s="747" customFormat="1" ht="69.95" customHeight="1">
      <c r="A363" s="235"/>
      <c r="B363" s="517"/>
      <c r="C363" s="553">
        <v>245</v>
      </c>
      <c r="D363" s="110" t="s">
        <v>1786</v>
      </c>
      <c r="E363" s="395">
        <v>0</v>
      </c>
      <c r="F363" s="109">
        <v>326400</v>
      </c>
      <c r="G363" s="395">
        <v>0</v>
      </c>
      <c r="H363" s="395">
        <v>0</v>
      </c>
      <c r="I363" s="395">
        <v>0</v>
      </c>
      <c r="J363" s="281">
        <v>326400</v>
      </c>
      <c r="K363" s="395">
        <v>0</v>
      </c>
      <c r="L363" s="395">
        <v>0</v>
      </c>
      <c r="M363" s="395">
        <v>0</v>
      </c>
      <c r="N363" s="395">
        <v>0</v>
      </c>
      <c r="O363" s="395">
        <v>0</v>
      </c>
      <c r="P363" s="395">
        <v>0</v>
      </c>
      <c r="Q363" s="191" t="s">
        <v>2940</v>
      </c>
      <c r="R363" s="149" t="s">
        <v>1787</v>
      </c>
      <c r="S363" s="152" t="s">
        <v>1788</v>
      </c>
      <c r="T363" s="210">
        <v>1</v>
      </c>
      <c r="U363" s="210">
        <v>1.2</v>
      </c>
      <c r="V363" s="210" t="s">
        <v>56</v>
      </c>
      <c r="W363" s="149" t="s">
        <v>1725</v>
      </c>
    </row>
    <row r="364" spans="1:23" s="747" customFormat="1" ht="69.95" customHeight="1">
      <c r="A364" s="235"/>
      <c r="B364" s="517"/>
      <c r="C364" s="553">
        <v>246</v>
      </c>
      <c r="D364" s="110" t="s">
        <v>1789</v>
      </c>
      <c r="E364" s="395">
        <v>0</v>
      </c>
      <c r="F364" s="109">
        <v>300000</v>
      </c>
      <c r="G364" s="395">
        <v>0</v>
      </c>
      <c r="H364" s="395">
        <v>0</v>
      </c>
      <c r="I364" s="395">
        <v>0</v>
      </c>
      <c r="J364" s="281">
        <v>300000</v>
      </c>
      <c r="K364" s="395">
        <v>0</v>
      </c>
      <c r="L364" s="395">
        <v>0</v>
      </c>
      <c r="M364" s="395">
        <v>0</v>
      </c>
      <c r="N364" s="395">
        <v>0</v>
      </c>
      <c r="O364" s="395">
        <v>0</v>
      </c>
      <c r="P364" s="395">
        <v>0</v>
      </c>
      <c r="Q364" s="191" t="s">
        <v>2940</v>
      </c>
      <c r="R364" s="149" t="s">
        <v>1790</v>
      </c>
      <c r="S364" s="152" t="s">
        <v>1791</v>
      </c>
      <c r="T364" s="210">
        <v>1</v>
      </c>
      <c r="U364" s="210">
        <v>1.2</v>
      </c>
      <c r="V364" s="210" t="s">
        <v>56</v>
      </c>
      <c r="W364" s="149" t="s">
        <v>1725</v>
      </c>
    </row>
    <row r="365" spans="1:23" s="747" customFormat="1" ht="69.95" customHeight="1">
      <c r="A365" s="235"/>
      <c r="B365" s="517"/>
      <c r="C365" s="553">
        <v>247</v>
      </c>
      <c r="D365" s="110" t="s">
        <v>1792</v>
      </c>
      <c r="E365" s="395">
        <v>0</v>
      </c>
      <c r="F365" s="109">
        <v>424000</v>
      </c>
      <c r="G365" s="395">
        <v>0</v>
      </c>
      <c r="H365" s="395">
        <v>0</v>
      </c>
      <c r="I365" s="395">
        <v>0</v>
      </c>
      <c r="J365" s="281">
        <v>424000</v>
      </c>
      <c r="K365" s="395">
        <v>0</v>
      </c>
      <c r="L365" s="395">
        <v>0</v>
      </c>
      <c r="M365" s="395">
        <v>0</v>
      </c>
      <c r="N365" s="395">
        <v>0</v>
      </c>
      <c r="O365" s="395">
        <v>0</v>
      </c>
      <c r="P365" s="395">
        <v>0</v>
      </c>
      <c r="Q365" s="191" t="s">
        <v>2940</v>
      </c>
      <c r="R365" s="149" t="s">
        <v>1793</v>
      </c>
      <c r="S365" s="152" t="s">
        <v>1794</v>
      </c>
      <c r="T365" s="210">
        <v>1</v>
      </c>
      <c r="U365" s="210">
        <v>1.2</v>
      </c>
      <c r="V365" s="210" t="s">
        <v>56</v>
      </c>
      <c r="W365" s="149" t="s">
        <v>1725</v>
      </c>
    </row>
    <row r="366" spans="1:23" s="747" customFormat="1" ht="69.95" customHeight="1">
      <c r="A366" s="235"/>
      <c r="B366" s="517"/>
      <c r="C366" s="553">
        <v>248</v>
      </c>
      <c r="D366" s="110" t="s">
        <v>1795</v>
      </c>
      <c r="E366" s="395">
        <v>0</v>
      </c>
      <c r="F366" s="109">
        <v>360000</v>
      </c>
      <c r="G366" s="395">
        <v>0</v>
      </c>
      <c r="H366" s="395">
        <v>0</v>
      </c>
      <c r="I366" s="395">
        <v>0</v>
      </c>
      <c r="J366" s="281">
        <v>360000</v>
      </c>
      <c r="K366" s="395">
        <v>0</v>
      </c>
      <c r="L366" s="395">
        <v>0</v>
      </c>
      <c r="M366" s="395">
        <v>0</v>
      </c>
      <c r="N366" s="395">
        <v>0</v>
      </c>
      <c r="O366" s="395">
        <v>0</v>
      </c>
      <c r="P366" s="395">
        <v>0</v>
      </c>
      <c r="Q366" s="191" t="s">
        <v>2940</v>
      </c>
      <c r="R366" s="149" t="s">
        <v>1796</v>
      </c>
      <c r="S366" s="152" t="s">
        <v>1797</v>
      </c>
      <c r="T366" s="210">
        <v>1</v>
      </c>
      <c r="U366" s="210">
        <v>1.2</v>
      </c>
      <c r="V366" s="210" t="s">
        <v>56</v>
      </c>
      <c r="W366" s="149" t="s">
        <v>1725</v>
      </c>
    </row>
    <row r="367" spans="1:23" s="747" customFormat="1" ht="69.95" customHeight="1">
      <c r="A367" s="235"/>
      <c r="B367" s="517"/>
      <c r="C367" s="553">
        <v>249</v>
      </c>
      <c r="D367" s="113" t="s">
        <v>1798</v>
      </c>
      <c r="E367" s="260">
        <v>13000</v>
      </c>
      <c r="F367" s="395">
        <v>0</v>
      </c>
      <c r="G367" s="395">
        <v>0</v>
      </c>
      <c r="H367" s="395">
        <v>0</v>
      </c>
      <c r="I367" s="395">
        <v>0</v>
      </c>
      <c r="J367" s="281">
        <v>13000</v>
      </c>
      <c r="K367" s="395">
        <v>0</v>
      </c>
      <c r="L367" s="395">
        <v>0</v>
      </c>
      <c r="M367" s="395">
        <v>0</v>
      </c>
      <c r="N367" s="395">
        <v>0</v>
      </c>
      <c r="O367" s="395">
        <v>0</v>
      </c>
      <c r="P367" s="395">
        <v>0</v>
      </c>
      <c r="Q367" s="191" t="s">
        <v>2940</v>
      </c>
      <c r="R367" s="149" t="s">
        <v>1799</v>
      </c>
      <c r="S367" s="152" t="s">
        <v>1800</v>
      </c>
      <c r="T367" s="210">
        <v>1</v>
      </c>
      <c r="U367" s="210">
        <v>1.2</v>
      </c>
      <c r="V367" s="210" t="s">
        <v>56</v>
      </c>
      <c r="W367" s="149" t="s">
        <v>1725</v>
      </c>
    </row>
    <row r="368" spans="1:23" s="747" customFormat="1" ht="69.95" customHeight="1">
      <c r="A368" s="235"/>
      <c r="B368" s="517"/>
      <c r="C368" s="553">
        <v>250</v>
      </c>
      <c r="D368" s="110" t="s">
        <v>1801</v>
      </c>
      <c r="E368" s="260">
        <v>15000</v>
      </c>
      <c r="F368" s="395">
        <v>0</v>
      </c>
      <c r="G368" s="395">
        <v>0</v>
      </c>
      <c r="H368" s="395">
        <v>0</v>
      </c>
      <c r="I368" s="395">
        <v>0</v>
      </c>
      <c r="J368" s="281">
        <v>15000</v>
      </c>
      <c r="K368" s="395">
        <v>0</v>
      </c>
      <c r="L368" s="395">
        <v>0</v>
      </c>
      <c r="M368" s="395">
        <v>0</v>
      </c>
      <c r="N368" s="395">
        <v>0</v>
      </c>
      <c r="O368" s="395">
        <v>0</v>
      </c>
      <c r="P368" s="395">
        <v>0</v>
      </c>
      <c r="Q368" s="191" t="s">
        <v>2940</v>
      </c>
      <c r="R368" s="149" t="s">
        <v>1802</v>
      </c>
      <c r="S368" s="152" t="s">
        <v>1803</v>
      </c>
      <c r="T368" s="210">
        <v>1</v>
      </c>
      <c r="U368" s="210">
        <v>1.2</v>
      </c>
      <c r="V368" s="210" t="s">
        <v>56</v>
      </c>
      <c r="W368" s="149" t="s">
        <v>1725</v>
      </c>
    </row>
    <row r="369" spans="1:23" s="747" customFormat="1" ht="69.95" customHeight="1">
      <c r="A369" s="235"/>
      <c r="B369" s="517"/>
      <c r="C369" s="553">
        <v>251</v>
      </c>
      <c r="D369" s="110" t="s">
        <v>1804</v>
      </c>
      <c r="E369" s="260">
        <v>7500</v>
      </c>
      <c r="F369" s="395">
        <v>0</v>
      </c>
      <c r="G369" s="395">
        <v>0</v>
      </c>
      <c r="H369" s="395">
        <v>0</v>
      </c>
      <c r="I369" s="395">
        <v>0</v>
      </c>
      <c r="J369" s="281">
        <v>7500</v>
      </c>
      <c r="K369" s="395">
        <v>0</v>
      </c>
      <c r="L369" s="395">
        <v>0</v>
      </c>
      <c r="M369" s="395">
        <v>0</v>
      </c>
      <c r="N369" s="395">
        <v>0</v>
      </c>
      <c r="O369" s="395">
        <v>0</v>
      </c>
      <c r="P369" s="395">
        <v>0</v>
      </c>
      <c r="Q369" s="191" t="s">
        <v>2940</v>
      </c>
      <c r="R369" s="149" t="s">
        <v>1805</v>
      </c>
      <c r="S369" s="152" t="s">
        <v>1806</v>
      </c>
      <c r="T369" s="210">
        <v>1</v>
      </c>
      <c r="U369" s="210">
        <v>1.2</v>
      </c>
      <c r="V369" s="210" t="s">
        <v>56</v>
      </c>
      <c r="W369" s="149" t="s">
        <v>1725</v>
      </c>
    </row>
    <row r="370" spans="1:23" s="747" customFormat="1" ht="69.95" customHeight="1">
      <c r="A370" s="235"/>
      <c r="B370" s="517"/>
      <c r="C370" s="553">
        <v>252</v>
      </c>
      <c r="D370" s="108" t="s">
        <v>279</v>
      </c>
      <c r="E370" s="210" t="s">
        <v>150</v>
      </c>
      <c r="F370" s="109">
        <v>308500</v>
      </c>
      <c r="G370" s="395">
        <v>0</v>
      </c>
      <c r="H370" s="395">
        <v>0</v>
      </c>
      <c r="I370" s="395">
        <v>0</v>
      </c>
      <c r="J370" s="1131">
        <v>308500</v>
      </c>
      <c r="K370" s="395">
        <v>0</v>
      </c>
      <c r="L370" s="395">
        <v>0</v>
      </c>
      <c r="M370" s="395">
        <v>0</v>
      </c>
      <c r="N370" s="395">
        <v>0</v>
      </c>
      <c r="O370" s="395">
        <v>0</v>
      </c>
      <c r="P370" s="395">
        <v>0</v>
      </c>
      <c r="Q370" s="246">
        <v>22129</v>
      </c>
      <c r="R370" s="262" t="s">
        <v>280</v>
      </c>
      <c r="S370" s="210" t="s">
        <v>281</v>
      </c>
      <c r="T370" s="210">
        <v>1</v>
      </c>
      <c r="U370" s="210">
        <v>1.2</v>
      </c>
      <c r="V370" s="210" t="s">
        <v>56</v>
      </c>
      <c r="W370" s="262" t="s">
        <v>153</v>
      </c>
    </row>
    <row r="371" spans="1:23" s="747" customFormat="1" ht="69.95" customHeight="1">
      <c r="A371" s="235"/>
      <c r="B371" s="517"/>
      <c r="C371" s="553">
        <v>253</v>
      </c>
      <c r="D371" s="108" t="s">
        <v>290</v>
      </c>
      <c r="E371" s="210" t="s">
        <v>150</v>
      </c>
      <c r="F371" s="109">
        <v>420000</v>
      </c>
      <c r="G371" s="210" t="s">
        <v>150</v>
      </c>
      <c r="H371" s="210" t="s">
        <v>150</v>
      </c>
      <c r="I371" s="210" t="s">
        <v>150</v>
      </c>
      <c r="J371" s="1131">
        <v>420000</v>
      </c>
      <c r="K371" s="395">
        <v>0</v>
      </c>
      <c r="L371" s="395">
        <v>0</v>
      </c>
      <c r="M371" s="395">
        <v>0</v>
      </c>
      <c r="N371" s="395">
        <v>0</v>
      </c>
      <c r="O371" s="395">
        <v>0</v>
      </c>
      <c r="P371" s="395">
        <v>0</v>
      </c>
      <c r="Q371" s="246">
        <v>22129</v>
      </c>
      <c r="R371" s="262" t="s">
        <v>291</v>
      </c>
      <c r="S371" s="210" t="s">
        <v>292</v>
      </c>
      <c r="T371" s="210">
        <v>1</v>
      </c>
      <c r="U371" s="210">
        <v>1.2</v>
      </c>
      <c r="V371" s="210" t="s">
        <v>56</v>
      </c>
      <c r="W371" s="262" t="s">
        <v>153</v>
      </c>
    </row>
    <row r="372" spans="1:23" s="747" customFormat="1" ht="69.95" customHeight="1">
      <c r="A372" s="235"/>
      <c r="B372" s="517"/>
      <c r="C372" s="553">
        <v>254</v>
      </c>
      <c r="D372" s="110" t="s">
        <v>282</v>
      </c>
      <c r="E372" s="112">
        <v>40000</v>
      </c>
      <c r="F372" s="395">
        <v>0</v>
      </c>
      <c r="G372" s="395">
        <v>0</v>
      </c>
      <c r="H372" s="395">
        <v>0</v>
      </c>
      <c r="I372" s="395">
        <v>0</v>
      </c>
      <c r="J372" s="1131">
        <v>40000</v>
      </c>
      <c r="K372" s="395">
        <v>0</v>
      </c>
      <c r="L372" s="395">
        <v>0</v>
      </c>
      <c r="M372" s="395">
        <v>0</v>
      </c>
      <c r="N372" s="395">
        <v>0</v>
      </c>
      <c r="O372" s="395">
        <v>0</v>
      </c>
      <c r="P372" s="395">
        <v>0</v>
      </c>
      <c r="Q372" s="246">
        <v>22129</v>
      </c>
      <c r="R372" s="146" t="s">
        <v>283</v>
      </c>
      <c r="S372" s="210" t="s">
        <v>284</v>
      </c>
      <c r="T372" s="210">
        <v>1</v>
      </c>
      <c r="U372" s="210">
        <v>1.2</v>
      </c>
      <c r="V372" s="210" t="s">
        <v>56</v>
      </c>
      <c r="W372" s="262" t="s">
        <v>153</v>
      </c>
    </row>
    <row r="373" spans="1:23" s="747" customFormat="1" ht="69.95" customHeight="1">
      <c r="A373" s="235"/>
      <c r="B373" s="517"/>
      <c r="C373" s="553">
        <v>255</v>
      </c>
      <c r="D373" s="110" t="s">
        <v>285</v>
      </c>
      <c r="E373" s="112">
        <v>40000</v>
      </c>
      <c r="F373" s="395">
        <v>0</v>
      </c>
      <c r="G373" s="395">
        <v>0</v>
      </c>
      <c r="H373" s="395">
        <v>0</v>
      </c>
      <c r="I373" s="395">
        <v>0</v>
      </c>
      <c r="J373" s="1131">
        <v>40000</v>
      </c>
      <c r="K373" s="395">
        <v>0</v>
      </c>
      <c r="L373" s="395">
        <v>0</v>
      </c>
      <c r="M373" s="395">
        <v>0</v>
      </c>
      <c r="N373" s="395">
        <v>0</v>
      </c>
      <c r="O373" s="395">
        <v>0</v>
      </c>
      <c r="P373" s="395">
        <v>0</v>
      </c>
      <c r="Q373" s="246">
        <v>22129</v>
      </c>
      <c r="R373" s="262" t="s">
        <v>164</v>
      </c>
      <c r="S373" s="210" t="s">
        <v>286</v>
      </c>
      <c r="T373" s="210">
        <v>1</v>
      </c>
      <c r="U373" s="210">
        <v>1.2</v>
      </c>
      <c r="V373" s="210" t="s">
        <v>56</v>
      </c>
      <c r="W373" s="262" t="s">
        <v>153</v>
      </c>
    </row>
    <row r="374" spans="1:23" s="747" customFormat="1" ht="69.95" customHeight="1">
      <c r="A374" s="235"/>
      <c r="B374" s="517"/>
      <c r="C374" s="553">
        <v>256</v>
      </c>
      <c r="D374" s="110" t="s">
        <v>287</v>
      </c>
      <c r="E374" s="112">
        <v>49000</v>
      </c>
      <c r="F374" s="395">
        <v>0</v>
      </c>
      <c r="G374" s="395">
        <v>0</v>
      </c>
      <c r="H374" s="395">
        <v>0</v>
      </c>
      <c r="I374" s="395">
        <v>0</v>
      </c>
      <c r="J374" s="1131">
        <v>49000</v>
      </c>
      <c r="K374" s="395">
        <v>0</v>
      </c>
      <c r="L374" s="395">
        <v>0</v>
      </c>
      <c r="M374" s="395">
        <v>0</v>
      </c>
      <c r="N374" s="395">
        <v>0</v>
      </c>
      <c r="O374" s="395">
        <v>0</v>
      </c>
      <c r="P374" s="395">
        <v>0</v>
      </c>
      <c r="Q374" s="246">
        <v>22129</v>
      </c>
      <c r="R374" s="262" t="s">
        <v>288</v>
      </c>
      <c r="S374" s="210" t="s">
        <v>289</v>
      </c>
      <c r="T374" s="210">
        <v>1</v>
      </c>
      <c r="U374" s="210">
        <v>1.2</v>
      </c>
      <c r="V374" s="210" t="s">
        <v>56</v>
      </c>
      <c r="W374" s="262" t="s">
        <v>153</v>
      </c>
    </row>
    <row r="375" spans="1:23" s="747" customFormat="1" ht="69.95" customHeight="1">
      <c r="A375" s="235"/>
      <c r="B375" s="517"/>
      <c r="C375" s="553">
        <v>257</v>
      </c>
      <c r="D375" s="496" t="s">
        <v>1921</v>
      </c>
      <c r="E375" s="173">
        <v>25000</v>
      </c>
      <c r="F375" s="395">
        <v>0</v>
      </c>
      <c r="G375" s="395">
        <v>0</v>
      </c>
      <c r="H375" s="395">
        <v>0</v>
      </c>
      <c r="I375" s="395">
        <v>0</v>
      </c>
      <c r="J375" s="1245">
        <v>25000</v>
      </c>
      <c r="K375" s="395">
        <v>0</v>
      </c>
      <c r="L375" s="395">
        <v>0</v>
      </c>
      <c r="M375" s="395">
        <v>0</v>
      </c>
      <c r="N375" s="395">
        <v>0</v>
      </c>
      <c r="O375" s="395">
        <v>0</v>
      </c>
      <c r="P375" s="395">
        <v>0</v>
      </c>
      <c r="Q375" s="191" t="s">
        <v>2940</v>
      </c>
      <c r="R375" s="146" t="s">
        <v>1922</v>
      </c>
      <c r="S375" s="210" t="s">
        <v>1882</v>
      </c>
      <c r="T375" s="210">
        <v>1</v>
      </c>
      <c r="U375" s="210">
        <v>1.2</v>
      </c>
      <c r="V375" s="210" t="s">
        <v>56</v>
      </c>
      <c r="W375" s="181" t="s">
        <v>1877</v>
      </c>
    </row>
    <row r="376" spans="1:23" s="747" customFormat="1" ht="69.95" customHeight="1">
      <c r="A376" s="235"/>
      <c r="B376" s="517"/>
      <c r="C376" s="553">
        <v>258</v>
      </c>
      <c r="D376" s="496" t="s">
        <v>1923</v>
      </c>
      <c r="E376" s="260">
        <v>25000</v>
      </c>
      <c r="F376" s="395">
        <v>0</v>
      </c>
      <c r="G376" s="395">
        <v>0</v>
      </c>
      <c r="H376" s="395">
        <v>0</v>
      </c>
      <c r="I376" s="395">
        <v>0</v>
      </c>
      <c r="J376" s="1245">
        <v>25000</v>
      </c>
      <c r="K376" s="395">
        <v>0</v>
      </c>
      <c r="L376" s="395">
        <v>0</v>
      </c>
      <c r="M376" s="395">
        <v>0</v>
      </c>
      <c r="N376" s="395">
        <v>0</v>
      </c>
      <c r="O376" s="395">
        <v>0</v>
      </c>
      <c r="P376" s="395">
        <v>0</v>
      </c>
      <c r="Q376" s="191" t="s">
        <v>2940</v>
      </c>
      <c r="R376" s="262" t="s">
        <v>1924</v>
      </c>
      <c r="S376" s="210">
        <v>835395141</v>
      </c>
      <c r="T376" s="210">
        <v>1</v>
      </c>
      <c r="U376" s="210">
        <v>1.2</v>
      </c>
      <c r="V376" s="210" t="s">
        <v>56</v>
      </c>
      <c r="W376" s="181" t="s">
        <v>1877</v>
      </c>
    </row>
    <row r="377" spans="1:23" s="349" customFormat="1" ht="46.5">
      <c r="A377" s="1203" t="s">
        <v>266</v>
      </c>
      <c r="B377" s="518"/>
      <c r="C377" s="554">
        <v>2</v>
      </c>
      <c r="D377" s="143" t="s">
        <v>128</v>
      </c>
      <c r="E377" s="2010">
        <f>SUM(E378,E379,E380,E381,E382,E383,E384,E385,E386,E387,E388,E389,E390,E395)</f>
        <v>463000</v>
      </c>
      <c r="F377" s="2010">
        <f t="shared" ref="F377:J377" si="26">SUM(F378,F379,F380,F381,F382,F383,F384,F385,F386,F387,F388,F389,F390,F395)</f>
        <v>2575000</v>
      </c>
      <c r="G377" s="2010">
        <f t="shared" si="26"/>
        <v>0</v>
      </c>
      <c r="H377" s="2010">
        <f t="shared" si="26"/>
        <v>0</v>
      </c>
      <c r="I377" s="2010">
        <f t="shared" si="26"/>
        <v>0</v>
      </c>
      <c r="J377" s="2010">
        <f t="shared" si="26"/>
        <v>3038000</v>
      </c>
      <c r="K377" s="485"/>
      <c r="L377" s="485"/>
      <c r="M377" s="485"/>
      <c r="N377" s="485"/>
      <c r="O377" s="319"/>
      <c r="P377" s="319"/>
      <c r="Q377" s="744"/>
      <c r="R377" s="319"/>
      <c r="S377" s="486"/>
      <c r="T377" s="225"/>
      <c r="U377" s="225"/>
      <c r="V377" s="225"/>
      <c r="W377" s="485"/>
    </row>
    <row r="378" spans="1:23" s="747" customFormat="1" ht="99.75" customHeight="1">
      <c r="A378" s="235"/>
      <c r="B378" s="517"/>
      <c r="C378" s="553">
        <v>1</v>
      </c>
      <c r="D378" s="122" t="s">
        <v>427</v>
      </c>
      <c r="E378" s="119">
        <v>63000</v>
      </c>
      <c r="F378" s="395">
        <v>0</v>
      </c>
      <c r="G378" s="395">
        <v>0</v>
      </c>
      <c r="H378" s="395">
        <v>0</v>
      </c>
      <c r="I378" s="395">
        <v>0</v>
      </c>
      <c r="J378" s="281">
        <v>63000</v>
      </c>
      <c r="K378" s="150">
        <v>18</v>
      </c>
      <c r="L378" s="150">
        <v>3</v>
      </c>
      <c r="M378" s="151" t="s">
        <v>150</v>
      </c>
      <c r="N378" s="150">
        <v>21</v>
      </c>
      <c r="O378" s="168" t="s">
        <v>355</v>
      </c>
      <c r="P378" s="168" t="s">
        <v>299</v>
      </c>
      <c r="Q378" s="356">
        <v>22098</v>
      </c>
      <c r="R378" s="149" t="s">
        <v>430</v>
      </c>
      <c r="S378" s="231" t="s">
        <v>431</v>
      </c>
      <c r="T378" s="210">
        <v>1</v>
      </c>
      <c r="U378" s="210">
        <v>1.2</v>
      </c>
      <c r="V378" s="210" t="s">
        <v>266</v>
      </c>
      <c r="W378" s="149" t="s">
        <v>432</v>
      </c>
    </row>
    <row r="379" spans="1:23" s="747" customFormat="1" ht="108" customHeight="1">
      <c r="A379" s="235"/>
      <c r="B379" s="517"/>
      <c r="C379" s="553">
        <v>2</v>
      </c>
      <c r="D379" s="122" t="s">
        <v>433</v>
      </c>
      <c r="E379" s="119">
        <v>200000</v>
      </c>
      <c r="F379" s="395">
        <v>0</v>
      </c>
      <c r="G379" s="395">
        <v>0</v>
      </c>
      <c r="H379" s="395">
        <v>0</v>
      </c>
      <c r="I379" s="395">
        <v>0</v>
      </c>
      <c r="J379" s="281">
        <v>200000</v>
      </c>
      <c r="K379" s="150">
        <v>350</v>
      </c>
      <c r="L379" s="150">
        <v>30</v>
      </c>
      <c r="M379" s="231" t="s">
        <v>150</v>
      </c>
      <c r="N379" s="150">
        <v>380</v>
      </c>
      <c r="O379" s="168" t="s">
        <v>355</v>
      </c>
      <c r="P379" s="168" t="s">
        <v>299</v>
      </c>
      <c r="Q379" s="356">
        <v>22007</v>
      </c>
      <c r="R379" s="149" t="s">
        <v>434</v>
      </c>
      <c r="S379" s="231" t="s">
        <v>435</v>
      </c>
      <c r="T379" s="210">
        <v>1</v>
      </c>
      <c r="U379" s="210">
        <v>1.2</v>
      </c>
      <c r="V379" s="210" t="s">
        <v>266</v>
      </c>
      <c r="W379" s="149" t="s">
        <v>432</v>
      </c>
    </row>
    <row r="380" spans="1:23" s="747" customFormat="1" ht="338.25" customHeight="1">
      <c r="A380" s="235"/>
      <c r="B380" s="517"/>
      <c r="C380" s="525">
        <v>3</v>
      </c>
      <c r="D380" s="555" t="s">
        <v>2283</v>
      </c>
      <c r="E380" s="237">
        <v>200000</v>
      </c>
      <c r="F380" s="395">
        <v>0</v>
      </c>
      <c r="G380" s="395">
        <v>0</v>
      </c>
      <c r="H380" s="395">
        <v>0</v>
      </c>
      <c r="I380" s="395">
        <v>0</v>
      </c>
      <c r="J380" s="338">
        <v>200000</v>
      </c>
      <c r="K380" s="395">
        <v>0</v>
      </c>
      <c r="L380" s="189">
        <v>60</v>
      </c>
      <c r="M380" s="395">
        <v>0</v>
      </c>
      <c r="N380" s="190">
        <v>60</v>
      </c>
      <c r="O380" s="146" t="s">
        <v>3241</v>
      </c>
      <c r="P380" s="192" t="s">
        <v>2999</v>
      </c>
      <c r="Q380" s="199" t="s">
        <v>1328</v>
      </c>
      <c r="R380" s="373"/>
      <c r="S380" s="279"/>
      <c r="T380" s="191">
        <v>1</v>
      </c>
      <c r="U380" s="191">
        <v>1.2</v>
      </c>
      <c r="V380" s="191" t="s">
        <v>266</v>
      </c>
      <c r="W380" s="146" t="s">
        <v>2278</v>
      </c>
    </row>
    <row r="381" spans="1:23" s="747" customFormat="1" ht="145.5" customHeight="1">
      <c r="A381" s="235"/>
      <c r="B381" s="517"/>
      <c r="C381" s="553">
        <v>4</v>
      </c>
      <c r="D381" s="117" t="s">
        <v>2291</v>
      </c>
      <c r="E381" s="395">
        <v>0</v>
      </c>
      <c r="F381" s="182">
        <v>800000</v>
      </c>
      <c r="G381" s="395">
        <v>0</v>
      </c>
      <c r="H381" s="395">
        <v>0</v>
      </c>
      <c r="I381" s="395">
        <v>0</v>
      </c>
      <c r="J381" s="338">
        <f>SUM(E381:I381)</f>
        <v>800000</v>
      </c>
      <c r="K381" s="190">
        <v>150</v>
      </c>
      <c r="L381" s="190">
        <v>50</v>
      </c>
      <c r="M381" s="395">
        <v>0</v>
      </c>
      <c r="N381" s="190">
        <f>SUM(K381:K381:M381)</f>
        <v>200</v>
      </c>
      <c r="O381" s="284" t="s">
        <v>3000</v>
      </c>
      <c r="P381" s="192" t="s">
        <v>943</v>
      </c>
      <c r="Q381" s="199" t="s">
        <v>1235</v>
      </c>
      <c r="R381" s="373"/>
      <c r="S381" s="279"/>
      <c r="T381" s="550">
        <v>1</v>
      </c>
      <c r="U381" s="550">
        <v>1.2</v>
      </c>
      <c r="V381" s="550" t="s">
        <v>266</v>
      </c>
      <c r="W381" s="146" t="s">
        <v>2278</v>
      </c>
    </row>
    <row r="382" spans="1:23" s="747" customFormat="1" ht="93">
      <c r="A382" s="235"/>
      <c r="B382" s="517"/>
      <c r="C382" s="525">
        <v>5</v>
      </c>
      <c r="D382" s="359" t="s">
        <v>2458</v>
      </c>
      <c r="E382" s="395">
        <v>0</v>
      </c>
      <c r="F382" s="121">
        <v>400000</v>
      </c>
      <c r="G382" s="395">
        <v>0</v>
      </c>
      <c r="H382" s="395">
        <v>0</v>
      </c>
      <c r="I382" s="395">
        <v>0</v>
      </c>
      <c r="J382" s="338">
        <v>400000</v>
      </c>
      <c r="K382" s="395">
        <v>0</v>
      </c>
      <c r="L382" s="395">
        <v>0</v>
      </c>
      <c r="M382" s="395">
        <v>0</v>
      </c>
      <c r="N382" s="395">
        <v>0</v>
      </c>
      <c r="O382" s="189" t="s">
        <v>308</v>
      </c>
      <c r="P382" s="189" t="s">
        <v>299</v>
      </c>
      <c r="Q382" s="191" t="s">
        <v>2940</v>
      </c>
      <c r="R382" s="373" t="s">
        <v>2459</v>
      </c>
      <c r="S382" s="279" t="s">
        <v>2460</v>
      </c>
      <c r="T382" s="210">
        <v>1</v>
      </c>
      <c r="U382" s="210">
        <v>1.2</v>
      </c>
      <c r="V382" s="210" t="s">
        <v>266</v>
      </c>
      <c r="W382" s="262" t="s">
        <v>2461</v>
      </c>
    </row>
    <row r="383" spans="1:23" s="747" customFormat="1" ht="93">
      <c r="A383" s="235"/>
      <c r="B383" s="517"/>
      <c r="C383" s="553">
        <v>6</v>
      </c>
      <c r="D383" s="358" t="s">
        <v>2462</v>
      </c>
      <c r="E383" s="395">
        <v>0</v>
      </c>
      <c r="F383" s="119">
        <v>80000</v>
      </c>
      <c r="G383" s="395">
        <v>0</v>
      </c>
      <c r="H383" s="395">
        <v>0</v>
      </c>
      <c r="I383" s="395">
        <v>0</v>
      </c>
      <c r="J383" s="338">
        <v>80000</v>
      </c>
      <c r="K383" s="395">
        <v>0</v>
      </c>
      <c r="L383" s="218">
        <v>30</v>
      </c>
      <c r="M383" s="395">
        <v>0</v>
      </c>
      <c r="N383" s="218">
        <v>30</v>
      </c>
      <c r="O383" s="189" t="s">
        <v>308</v>
      </c>
      <c r="P383" s="189" t="s">
        <v>299</v>
      </c>
      <c r="Q383" s="191" t="s">
        <v>2989</v>
      </c>
      <c r="R383" s="262" t="s">
        <v>2463</v>
      </c>
      <c r="S383" s="210" t="s">
        <v>265</v>
      </c>
      <c r="T383" s="210">
        <v>1</v>
      </c>
      <c r="U383" s="210">
        <v>1.2</v>
      </c>
      <c r="V383" s="210" t="s">
        <v>266</v>
      </c>
      <c r="W383" s="262" t="s">
        <v>2461</v>
      </c>
    </row>
    <row r="384" spans="1:23" s="747" customFormat="1" ht="93">
      <c r="A384" s="235"/>
      <c r="B384" s="517"/>
      <c r="C384" s="525">
        <v>7</v>
      </c>
      <c r="D384" s="359" t="s">
        <v>2464</v>
      </c>
      <c r="E384" s="395">
        <v>0</v>
      </c>
      <c r="F384" s="121">
        <v>30000</v>
      </c>
      <c r="G384" s="395">
        <v>0</v>
      </c>
      <c r="H384" s="395">
        <v>0</v>
      </c>
      <c r="I384" s="395">
        <v>0</v>
      </c>
      <c r="J384" s="338">
        <v>30000</v>
      </c>
      <c r="K384" s="395">
        <v>0</v>
      </c>
      <c r="L384" s="218">
        <v>30</v>
      </c>
      <c r="M384" s="395">
        <v>0</v>
      </c>
      <c r="N384" s="218">
        <v>30</v>
      </c>
      <c r="O384" s="189" t="s">
        <v>308</v>
      </c>
      <c r="P384" s="189" t="s">
        <v>299</v>
      </c>
      <c r="Q384" s="246">
        <v>22098</v>
      </c>
      <c r="R384" s="262" t="s">
        <v>2463</v>
      </c>
      <c r="S384" s="210" t="s">
        <v>265</v>
      </c>
      <c r="T384" s="210">
        <v>1</v>
      </c>
      <c r="U384" s="210">
        <v>1.2</v>
      </c>
      <c r="V384" s="210" t="s">
        <v>266</v>
      </c>
      <c r="W384" s="262" t="s">
        <v>2461</v>
      </c>
    </row>
    <row r="385" spans="1:23" s="747" customFormat="1" ht="93">
      <c r="A385" s="235"/>
      <c r="B385" s="517"/>
      <c r="C385" s="553">
        <v>8</v>
      </c>
      <c r="D385" s="359" t="s">
        <v>2465</v>
      </c>
      <c r="E385" s="395">
        <v>0</v>
      </c>
      <c r="F385" s="121">
        <v>40000</v>
      </c>
      <c r="G385" s="395">
        <v>0</v>
      </c>
      <c r="H385" s="395">
        <v>0</v>
      </c>
      <c r="I385" s="395">
        <v>0</v>
      </c>
      <c r="J385" s="338">
        <v>40000</v>
      </c>
      <c r="K385" s="395">
        <v>0</v>
      </c>
      <c r="L385" s="218">
        <v>30</v>
      </c>
      <c r="M385" s="395">
        <v>0</v>
      </c>
      <c r="N385" s="218">
        <v>30</v>
      </c>
      <c r="O385" s="189" t="s">
        <v>308</v>
      </c>
      <c r="P385" s="189" t="s">
        <v>299</v>
      </c>
      <c r="Q385" s="246">
        <v>21916</v>
      </c>
      <c r="R385" s="262" t="s">
        <v>2463</v>
      </c>
      <c r="S385" s="210" t="s">
        <v>265</v>
      </c>
      <c r="T385" s="210">
        <v>1</v>
      </c>
      <c r="U385" s="210">
        <v>1.2</v>
      </c>
      <c r="V385" s="210" t="s">
        <v>266</v>
      </c>
      <c r="W385" s="262" t="s">
        <v>2461</v>
      </c>
    </row>
    <row r="386" spans="1:23" s="747" customFormat="1" ht="93">
      <c r="A386" s="235"/>
      <c r="B386" s="517"/>
      <c r="C386" s="525">
        <v>9</v>
      </c>
      <c r="D386" s="359" t="s">
        <v>2466</v>
      </c>
      <c r="E386" s="395">
        <v>0</v>
      </c>
      <c r="F386" s="121">
        <v>45000</v>
      </c>
      <c r="G386" s="395">
        <v>0</v>
      </c>
      <c r="H386" s="395">
        <v>0</v>
      </c>
      <c r="I386" s="395">
        <v>0</v>
      </c>
      <c r="J386" s="338">
        <v>45000</v>
      </c>
      <c r="K386" s="395">
        <v>0</v>
      </c>
      <c r="L386" s="218">
        <v>30</v>
      </c>
      <c r="M386" s="395">
        <v>0</v>
      </c>
      <c r="N386" s="218">
        <v>30</v>
      </c>
      <c r="O386" s="189" t="s">
        <v>308</v>
      </c>
      <c r="P386" s="189" t="s">
        <v>299</v>
      </c>
      <c r="Q386" s="246">
        <v>22007</v>
      </c>
      <c r="R386" s="262" t="s">
        <v>2463</v>
      </c>
      <c r="S386" s="210" t="s">
        <v>265</v>
      </c>
      <c r="T386" s="210">
        <v>1</v>
      </c>
      <c r="U386" s="210">
        <v>1.2</v>
      </c>
      <c r="V386" s="210" t="s">
        <v>266</v>
      </c>
      <c r="W386" s="262" t="s">
        <v>2461</v>
      </c>
    </row>
    <row r="387" spans="1:23" s="747" customFormat="1" ht="246" customHeight="1">
      <c r="A387" s="235"/>
      <c r="B387" s="517"/>
      <c r="C387" s="525">
        <v>10</v>
      </c>
      <c r="D387" s="117" t="s">
        <v>2286</v>
      </c>
      <c r="E387" s="395">
        <v>0</v>
      </c>
      <c r="F387" s="182">
        <v>100000</v>
      </c>
      <c r="G387" s="395">
        <v>0</v>
      </c>
      <c r="H387" s="395">
        <v>0</v>
      </c>
      <c r="I387" s="395">
        <v>0</v>
      </c>
      <c r="J387" s="338">
        <v>100000</v>
      </c>
      <c r="K387" s="395">
        <v>0</v>
      </c>
      <c r="L387" s="226">
        <v>50</v>
      </c>
      <c r="M387" s="395">
        <v>0</v>
      </c>
      <c r="N387" s="226">
        <v>50</v>
      </c>
      <c r="O387" s="1005" t="s">
        <v>3007</v>
      </c>
      <c r="P387" s="384" t="s">
        <v>3008</v>
      </c>
      <c r="Q387" s="219" t="s">
        <v>1327</v>
      </c>
      <c r="R387" s="262"/>
      <c r="S387" s="210"/>
      <c r="T387" s="210">
        <v>1</v>
      </c>
      <c r="U387" s="210">
        <v>1.2</v>
      </c>
      <c r="V387" s="210" t="s">
        <v>266</v>
      </c>
      <c r="W387" s="146" t="s">
        <v>2278</v>
      </c>
    </row>
    <row r="388" spans="1:23" s="747" customFormat="1" ht="209.25">
      <c r="A388" s="235"/>
      <c r="B388" s="517"/>
      <c r="C388" s="553">
        <v>11</v>
      </c>
      <c r="D388" s="117" t="s">
        <v>2287</v>
      </c>
      <c r="E388" s="395">
        <v>0</v>
      </c>
      <c r="F388" s="182">
        <v>350000</v>
      </c>
      <c r="G388" s="395">
        <v>0</v>
      </c>
      <c r="H388" s="395">
        <v>0</v>
      </c>
      <c r="I388" s="395">
        <v>0</v>
      </c>
      <c r="J388" s="338">
        <v>350000</v>
      </c>
      <c r="K388" s="395">
        <v>0</v>
      </c>
      <c r="L388" s="190">
        <v>30</v>
      </c>
      <c r="M388" s="190">
        <v>200</v>
      </c>
      <c r="N388" s="190">
        <v>230</v>
      </c>
      <c r="O388" s="284" t="s">
        <v>3009</v>
      </c>
      <c r="P388" s="192" t="s">
        <v>3010</v>
      </c>
      <c r="Q388" s="199" t="s">
        <v>1260</v>
      </c>
      <c r="R388" s="373"/>
      <c r="S388" s="279"/>
      <c r="T388" s="210">
        <v>1</v>
      </c>
      <c r="U388" s="210">
        <v>1.2</v>
      </c>
      <c r="V388" s="210" t="s">
        <v>266</v>
      </c>
      <c r="W388" s="146" t="s">
        <v>2278</v>
      </c>
    </row>
    <row r="389" spans="1:23" s="747" customFormat="1" ht="93">
      <c r="A389" s="235"/>
      <c r="B389" s="517"/>
      <c r="C389" s="525">
        <v>12</v>
      </c>
      <c r="D389" s="117" t="s">
        <v>2288</v>
      </c>
      <c r="E389" s="395">
        <v>0</v>
      </c>
      <c r="F389" s="182">
        <v>160000</v>
      </c>
      <c r="G389" s="395">
        <v>0</v>
      </c>
      <c r="H389" s="395">
        <v>0</v>
      </c>
      <c r="I389" s="395">
        <v>0</v>
      </c>
      <c r="J389" s="338">
        <v>160000</v>
      </c>
      <c r="K389" s="395">
        <v>0</v>
      </c>
      <c r="L389" s="190">
        <v>40</v>
      </c>
      <c r="M389" s="395">
        <v>0</v>
      </c>
      <c r="N389" s="190">
        <v>40</v>
      </c>
      <c r="O389" s="284" t="s">
        <v>3011</v>
      </c>
      <c r="P389" s="146" t="s">
        <v>3006</v>
      </c>
      <c r="Q389" s="199" t="s">
        <v>1270</v>
      </c>
      <c r="R389" s="373"/>
      <c r="S389" s="279"/>
      <c r="T389" s="210">
        <v>1</v>
      </c>
      <c r="U389" s="210">
        <v>1.2</v>
      </c>
      <c r="V389" s="210" t="s">
        <v>266</v>
      </c>
      <c r="W389" s="146" t="s">
        <v>2278</v>
      </c>
    </row>
    <row r="390" spans="1:23" s="747" customFormat="1">
      <c r="A390" s="235"/>
      <c r="B390" s="517"/>
      <c r="C390" s="553">
        <v>13</v>
      </c>
      <c r="D390" s="117" t="s">
        <v>2289</v>
      </c>
      <c r="E390" s="395">
        <v>0</v>
      </c>
      <c r="F390" s="182">
        <v>270000</v>
      </c>
      <c r="G390" s="2029"/>
      <c r="H390" s="2029"/>
      <c r="I390" s="2029"/>
      <c r="J390" s="338">
        <v>270000</v>
      </c>
      <c r="K390" s="395"/>
      <c r="L390" s="190"/>
      <c r="M390" s="190"/>
      <c r="N390" s="190"/>
      <c r="O390" s="219"/>
      <c r="P390" s="192"/>
      <c r="Q390" s="191"/>
      <c r="R390" s="373"/>
      <c r="S390" s="279"/>
      <c r="T390" s="210">
        <v>1</v>
      </c>
      <c r="U390" s="210">
        <v>1.2</v>
      </c>
      <c r="V390" s="210" t="s">
        <v>266</v>
      </c>
      <c r="W390" s="146" t="s">
        <v>2278</v>
      </c>
    </row>
    <row r="391" spans="1:23" s="747" customFormat="1" ht="266.25" customHeight="1">
      <c r="A391" s="235"/>
      <c r="B391" s="517"/>
      <c r="C391" s="525"/>
      <c r="D391" s="117" t="s">
        <v>3293</v>
      </c>
      <c r="E391" s="395">
        <v>0</v>
      </c>
      <c r="F391" s="182">
        <v>41000</v>
      </c>
      <c r="G391" s="395">
        <v>0</v>
      </c>
      <c r="H391" s="395">
        <v>0</v>
      </c>
      <c r="I391" s="395">
        <v>0</v>
      </c>
      <c r="J391" s="338">
        <f>SUM(E391:I391)</f>
        <v>41000</v>
      </c>
      <c r="K391" s="395">
        <v>0</v>
      </c>
      <c r="L391" s="190">
        <v>20</v>
      </c>
      <c r="M391" s="190">
        <v>10</v>
      </c>
      <c r="N391" s="190">
        <v>30</v>
      </c>
      <c r="O391" s="284" t="s">
        <v>2994</v>
      </c>
      <c r="P391" s="192" t="s">
        <v>2995</v>
      </c>
      <c r="Q391" s="246">
        <v>21855</v>
      </c>
      <c r="R391" s="373"/>
      <c r="S391" s="279"/>
      <c r="T391" s="210">
        <v>1</v>
      </c>
      <c r="U391" s="210">
        <v>1.2</v>
      </c>
      <c r="V391" s="210" t="s">
        <v>266</v>
      </c>
      <c r="W391" s="146" t="s">
        <v>2278</v>
      </c>
    </row>
    <row r="392" spans="1:23" s="747" customFormat="1" ht="274.5" customHeight="1">
      <c r="A392" s="235"/>
      <c r="B392" s="517"/>
      <c r="C392" s="525"/>
      <c r="D392" s="117" t="s">
        <v>3309</v>
      </c>
      <c r="E392" s="395">
        <v>0</v>
      </c>
      <c r="F392" s="182">
        <v>50000</v>
      </c>
      <c r="G392" s="395">
        <v>0</v>
      </c>
      <c r="H392" s="395">
        <v>0</v>
      </c>
      <c r="I392" s="395">
        <v>0</v>
      </c>
      <c r="J392" s="338">
        <f t="shared" ref="J392:J394" si="27">SUM(E392:I392)</f>
        <v>50000</v>
      </c>
      <c r="K392" s="395">
        <v>0</v>
      </c>
      <c r="L392" s="190">
        <v>20</v>
      </c>
      <c r="M392" s="190">
        <v>10</v>
      </c>
      <c r="N392" s="190">
        <v>30</v>
      </c>
      <c r="O392" s="284" t="s">
        <v>2994</v>
      </c>
      <c r="P392" s="192" t="s">
        <v>2995</v>
      </c>
      <c r="Q392" s="246">
        <v>22007</v>
      </c>
      <c r="R392" s="373"/>
      <c r="S392" s="279"/>
      <c r="T392" s="210">
        <v>1</v>
      </c>
      <c r="U392" s="210">
        <v>1.2</v>
      </c>
      <c r="V392" s="210" t="s">
        <v>266</v>
      </c>
      <c r="W392" s="146" t="s">
        <v>2278</v>
      </c>
    </row>
    <row r="393" spans="1:23" s="747" customFormat="1" ht="264.75" customHeight="1">
      <c r="A393" s="235"/>
      <c r="B393" s="517"/>
      <c r="C393" s="525"/>
      <c r="D393" s="117" t="s">
        <v>2992</v>
      </c>
      <c r="E393" s="395">
        <v>0</v>
      </c>
      <c r="F393" s="182">
        <v>50000</v>
      </c>
      <c r="G393" s="395">
        <v>0</v>
      </c>
      <c r="H393" s="395">
        <v>0</v>
      </c>
      <c r="I393" s="395">
        <v>0</v>
      </c>
      <c r="J393" s="338">
        <f t="shared" si="27"/>
        <v>50000</v>
      </c>
      <c r="K393" s="395">
        <v>0</v>
      </c>
      <c r="L393" s="190">
        <v>20</v>
      </c>
      <c r="M393" s="190">
        <v>10</v>
      </c>
      <c r="N393" s="190">
        <v>30</v>
      </c>
      <c r="O393" s="284" t="s">
        <v>2994</v>
      </c>
      <c r="P393" s="192" t="s">
        <v>2995</v>
      </c>
      <c r="Q393" s="191" t="s">
        <v>2990</v>
      </c>
      <c r="R393" s="373"/>
      <c r="S393" s="279"/>
      <c r="T393" s="210">
        <v>1</v>
      </c>
      <c r="U393" s="210">
        <v>1.2</v>
      </c>
      <c r="V393" s="210" t="s">
        <v>266</v>
      </c>
      <c r="W393" s="146" t="s">
        <v>2278</v>
      </c>
    </row>
    <row r="394" spans="1:23" s="747" customFormat="1" ht="265.5" customHeight="1">
      <c r="A394" s="235"/>
      <c r="B394" s="517"/>
      <c r="C394" s="525"/>
      <c r="D394" s="117" t="s">
        <v>2993</v>
      </c>
      <c r="E394" s="395">
        <v>0</v>
      </c>
      <c r="F394" s="182">
        <v>129000</v>
      </c>
      <c r="G394" s="395">
        <v>0</v>
      </c>
      <c r="H394" s="395">
        <v>0</v>
      </c>
      <c r="I394" s="395">
        <v>0</v>
      </c>
      <c r="J394" s="338">
        <f t="shared" si="27"/>
        <v>129000</v>
      </c>
      <c r="K394" s="395">
        <v>0</v>
      </c>
      <c r="L394" s="190">
        <v>20</v>
      </c>
      <c r="M394" s="190">
        <v>10</v>
      </c>
      <c r="N394" s="190">
        <v>30</v>
      </c>
      <c r="O394" s="284" t="s">
        <v>2994</v>
      </c>
      <c r="P394" s="192" t="s">
        <v>2995</v>
      </c>
      <c r="Q394" s="246">
        <v>22160</v>
      </c>
      <c r="R394" s="373"/>
      <c r="S394" s="279"/>
      <c r="T394" s="210">
        <v>1</v>
      </c>
      <c r="U394" s="210">
        <v>1.2</v>
      </c>
      <c r="V394" s="210" t="s">
        <v>266</v>
      </c>
      <c r="W394" s="146" t="s">
        <v>2278</v>
      </c>
    </row>
    <row r="395" spans="1:23" s="487" customFormat="1" ht="46.5">
      <c r="A395" s="288"/>
      <c r="B395" s="914"/>
      <c r="C395" s="609">
        <v>14</v>
      </c>
      <c r="D395" s="610" t="s">
        <v>2290</v>
      </c>
      <c r="E395" s="452">
        <v>0</v>
      </c>
      <c r="F395" s="307">
        <v>300000</v>
      </c>
      <c r="G395" s="452">
        <v>0</v>
      </c>
      <c r="H395" s="452">
        <v>0</v>
      </c>
      <c r="I395" s="452">
        <v>0</v>
      </c>
      <c r="J395" s="1044">
        <v>300000</v>
      </c>
      <c r="K395" s="984"/>
      <c r="L395" s="984"/>
      <c r="M395" s="984"/>
      <c r="N395" s="984"/>
      <c r="O395" s="990"/>
      <c r="P395" s="991"/>
      <c r="Q395" s="248"/>
      <c r="R395" s="954"/>
      <c r="S395" s="955"/>
      <c r="T395" s="453">
        <v>1</v>
      </c>
      <c r="U395" s="453">
        <v>1.2</v>
      </c>
      <c r="V395" s="453" t="s">
        <v>266</v>
      </c>
      <c r="W395" s="436" t="s">
        <v>2278</v>
      </c>
    </row>
    <row r="396" spans="1:23" s="498" customFormat="1" ht="112.5">
      <c r="A396" s="159"/>
      <c r="B396" s="915"/>
      <c r="C396" s="615"/>
      <c r="D396" s="611" t="s">
        <v>2996</v>
      </c>
      <c r="E396" s="2030">
        <v>0</v>
      </c>
      <c r="F396" s="986">
        <v>150000</v>
      </c>
      <c r="G396" s="2030">
        <v>0</v>
      </c>
      <c r="H396" s="2030">
        <v>0</v>
      </c>
      <c r="I396" s="2030">
        <v>0</v>
      </c>
      <c r="J396" s="1194">
        <f>SUM(E396:I396)</f>
        <v>150000</v>
      </c>
      <c r="K396" s="992">
        <v>20</v>
      </c>
      <c r="L396" s="992">
        <v>20</v>
      </c>
      <c r="M396" s="992">
        <v>200</v>
      </c>
      <c r="N396" s="992">
        <v>240</v>
      </c>
      <c r="O396" s="1000" t="s">
        <v>2998</v>
      </c>
      <c r="P396" s="993" t="s">
        <v>299</v>
      </c>
      <c r="Q396" s="920" t="s">
        <v>1235</v>
      </c>
      <c r="R396" s="994"/>
      <c r="S396" s="995"/>
      <c r="T396" s="183">
        <v>1</v>
      </c>
      <c r="U396" s="183">
        <v>1.2</v>
      </c>
      <c r="V396" s="183" t="s">
        <v>266</v>
      </c>
      <c r="W396" s="788" t="s">
        <v>2278</v>
      </c>
    </row>
    <row r="397" spans="1:23" s="928" customFormat="1" ht="112.5">
      <c r="A397" s="163"/>
      <c r="B397" s="921"/>
      <c r="C397" s="616"/>
      <c r="D397" s="612" t="s">
        <v>2997</v>
      </c>
      <c r="E397" s="2031">
        <v>0</v>
      </c>
      <c r="F397" s="987">
        <v>150000</v>
      </c>
      <c r="G397" s="2031">
        <v>0</v>
      </c>
      <c r="H397" s="2031">
        <v>0</v>
      </c>
      <c r="I397" s="2031">
        <v>0</v>
      </c>
      <c r="J397" s="1195">
        <f>SUM(E397:I397)</f>
        <v>150000</v>
      </c>
      <c r="K397" s="996">
        <v>20</v>
      </c>
      <c r="L397" s="996">
        <v>20</v>
      </c>
      <c r="M397" s="996">
        <v>200</v>
      </c>
      <c r="N397" s="996">
        <v>240</v>
      </c>
      <c r="O397" s="1385" t="s">
        <v>2998</v>
      </c>
      <c r="P397" s="997" t="s">
        <v>299</v>
      </c>
      <c r="Q397" s="926" t="s">
        <v>1260</v>
      </c>
      <c r="R397" s="998"/>
      <c r="S397" s="999"/>
      <c r="T397" s="420">
        <v>1</v>
      </c>
      <c r="U397" s="420">
        <v>1.2</v>
      </c>
      <c r="V397" s="420" t="s">
        <v>266</v>
      </c>
      <c r="W397" s="792" t="s">
        <v>2278</v>
      </c>
    </row>
    <row r="398" spans="1:23" s="505" customFormat="1">
      <c r="A398" s="502"/>
      <c r="B398" s="2260" t="s">
        <v>37</v>
      </c>
      <c r="C398" s="2261"/>
      <c r="D398" s="2262"/>
      <c r="E398" s="583">
        <f t="shared" ref="E398:J398" si="28">SUM(E7)</f>
        <v>45100170</v>
      </c>
      <c r="F398" s="583">
        <f t="shared" si="28"/>
        <v>121654000</v>
      </c>
      <c r="G398" s="583">
        <f t="shared" si="28"/>
        <v>42000</v>
      </c>
      <c r="H398" s="583">
        <f t="shared" si="28"/>
        <v>0</v>
      </c>
      <c r="I398" s="583">
        <f t="shared" si="28"/>
        <v>0</v>
      </c>
      <c r="J398" s="2032">
        <f t="shared" si="28"/>
        <v>166796170</v>
      </c>
      <c r="K398" s="502"/>
      <c r="L398" s="502"/>
      <c r="M398" s="502"/>
      <c r="N398" s="502"/>
      <c r="O398" s="502"/>
      <c r="P398" s="502"/>
      <c r="Q398" s="2033"/>
      <c r="R398" s="2034"/>
      <c r="S398" s="503"/>
      <c r="T398" s="503"/>
      <c r="U398" s="503"/>
      <c r="V398" s="503"/>
      <c r="W398" s="2035"/>
    </row>
    <row r="401" spans="2:4">
      <c r="B401" s="370"/>
      <c r="C401" s="370"/>
      <c r="D401" s="370"/>
    </row>
  </sheetData>
  <mergeCells count="25">
    <mergeCell ref="C1:R1"/>
    <mergeCell ref="C2:R2"/>
    <mergeCell ref="E3:I3"/>
    <mergeCell ref="J3:J6"/>
    <mergeCell ref="K3:N4"/>
    <mergeCell ref="O3:P3"/>
    <mergeCell ref="T3:V3"/>
    <mergeCell ref="G4:I4"/>
    <mergeCell ref="O4:P4"/>
    <mergeCell ref="T4:V4"/>
    <mergeCell ref="G5:G6"/>
    <mergeCell ref="A3:A6"/>
    <mergeCell ref="B3:D6"/>
    <mergeCell ref="A7:D7"/>
    <mergeCell ref="B8:D8"/>
    <mergeCell ref="A9:D9"/>
    <mergeCell ref="B398:D398"/>
    <mergeCell ref="J7:J8"/>
    <mergeCell ref="E7:E8"/>
    <mergeCell ref="F7:F8"/>
    <mergeCell ref="G7:G8"/>
    <mergeCell ref="H7:H8"/>
    <mergeCell ref="I7:I8"/>
    <mergeCell ref="C116:D116"/>
    <mergeCell ref="B10:D10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3" orientation="landscape" r:id="rId1"/>
  <rowBreaks count="6" manualBreakCount="6">
    <brk id="102" max="22" man="1"/>
    <brk id="114" max="22" man="1"/>
    <brk id="376" max="22" man="1"/>
    <brk id="382" max="22" man="1"/>
    <brk id="388" max="22" man="1"/>
    <brk id="398" max="2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68"/>
  <sheetViews>
    <sheetView view="pageBreakPreview" topLeftCell="E1" zoomScale="70" zoomScaleNormal="60" zoomScaleSheetLayoutView="70" zoomScalePageLayoutView="50" workbookViewId="0">
      <selection activeCell="K194" sqref="K194"/>
    </sheetView>
  </sheetViews>
  <sheetFormatPr defaultColWidth="5.375" defaultRowHeight="23.25"/>
  <cols>
    <col min="1" max="1" width="9.625" style="370" customWidth="1"/>
    <col min="2" max="2" width="4" style="506" customWidth="1"/>
    <col min="3" max="3" width="5.25" style="511" bestFit="1" customWidth="1"/>
    <col min="4" max="4" width="55.625" style="545" customWidth="1"/>
    <col min="5" max="10" width="12.625" style="370" customWidth="1"/>
    <col min="11" max="14" width="7.125" style="1173" customWidth="1"/>
    <col min="15" max="15" width="15.875" style="724" customWidth="1"/>
    <col min="16" max="16" width="15.875" style="879" customWidth="1"/>
    <col min="17" max="17" width="11.25" style="1191" customWidth="1"/>
    <col min="18" max="19" width="12.125" style="370" hidden="1" customWidth="1"/>
    <col min="20" max="22" width="12.125" style="450" hidden="1" customWidth="1"/>
    <col min="23" max="23" width="18.875" style="448" customWidth="1"/>
    <col min="24" max="16384" width="5.375" style="370"/>
  </cols>
  <sheetData>
    <row r="1" spans="1:23" ht="34.5">
      <c r="C1" s="2211" t="s">
        <v>40</v>
      </c>
      <c r="D1" s="2211"/>
      <c r="E1" s="2211"/>
      <c r="F1" s="2211"/>
      <c r="G1" s="2211"/>
      <c r="H1" s="2211"/>
      <c r="I1" s="2211"/>
      <c r="J1" s="2211"/>
      <c r="K1" s="2211"/>
      <c r="L1" s="2211"/>
      <c r="M1" s="2211"/>
      <c r="N1" s="2211"/>
      <c r="O1" s="2211"/>
      <c r="P1" s="2211"/>
      <c r="Q1" s="2211"/>
      <c r="R1" s="2211"/>
    </row>
    <row r="2" spans="1:23">
      <c r="C2" s="2213"/>
      <c r="D2" s="2214"/>
      <c r="E2" s="2214"/>
      <c r="F2" s="2214"/>
      <c r="G2" s="2214"/>
      <c r="H2" s="2214"/>
      <c r="I2" s="2214"/>
      <c r="J2" s="2214"/>
      <c r="K2" s="2214"/>
      <c r="L2" s="2214"/>
      <c r="M2" s="2214"/>
      <c r="N2" s="2214"/>
      <c r="O2" s="2214"/>
      <c r="P2" s="2214"/>
      <c r="Q2" s="2214"/>
      <c r="R2" s="2214"/>
    </row>
    <row r="3" spans="1:23" s="396" customFormat="1">
      <c r="A3" s="2225" t="s">
        <v>26</v>
      </c>
      <c r="B3" s="2242" t="s">
        <v>139</v>
      </c>
      <c r="C3" s="2243"/>
      <c r="D3" s="2244"/>
      <c r="E3" s="2254" t="s">
        <v>141</v>
      </c>
      <c r="F3" s="2255"/>
      <c r="G3" s="2255"/>
      <c r="H3" s="2255"/>
      <c r="I3" s="2256"/>
      <c r="J3" s="2276" t="s">
        <v>18</v>
      </c>
      <c r="K3" s="2242" t="s">
        <v>142</v>
      </c>
      <c r="L3" s="2243"/>
      <c r="M3" s="2243"/>
      <c r="N3" s="2244"/>
      <c r="O3" s="2242" t="s">
        <v>19</v>
      </c>
      <c r="P3" s="2244"/>
      <c r="Q3" s="1427" t="s">
        <v>21</v>
      </c>
      <c r="R3" s="1436" t="s">
        <v>10</v>
      </c>
      <c r="S3" s="1436" t="s">
        <v>12</v>
      </c>
      <c r="T3" s="2251" t="s">
        <v>23</v>
      </c>
      <c r="U3" s="2251"/>
      <c r="V3" s="2251"/>
      <c r="W3" s="1427" t="s">
        <v>42</v>
      </c>
    </row>
    <row r="4" spans="1:23" s="396" customFormat="1">
      <c r="A4" s="2226"/>
      <c r="B4" s="2245"/>
      <c r="C4" s="2246"/>
      <c r="D4" s="2247"/>
      <c r="E4" s="1429"/>
      <c r="F4" s="1429"/>
      <c r="G4" s="2252" t="s">
        <v>5</v>
      </c>
      <c r="H4" s="2252"/>
      <c r="I4" s="2252"/>
      <c r="J4" s="2277"/>
      <c r="K4" s="2248"/>
      <c r="L4" s="2249"/>
      <c r="M4" s="2249"/>
      <c r="N4" s="2250"/>
      <c r="O4" s="2245" t="s">
        <v>20</v>
      </c>
      <c r="P4" s="2247"/>
      <c r="Q4" s="1426" t="s">
        <v>22</v>
      </c>
      <c r="R4" s="397" t="s">
        <v>11</v>
      </c>
      <c r="S4" s="397" t="s">
        <v>10</v>
      </c>
      <c r="T4" s="2253" t="s">
        <v>28</v>
      </c>
      <c r="U4" s="2253"/>
      <c r="V4" s="2253"/>
      <c r="W4" s="1426" t="s">
        <v>10</v>
      </c>
    </row>
    <row r="5" spans="1:23" s="396" customFormat="1">
      <c r="A5" s="2226"/>
      <c r="B5" s="2245"/>
      <c r="C5" s="2246"/>
      <c r="D5" s="2247"/>
      <c r="E5" s="136" t="s">
        <v>140</v>
      </c>
      <c r="F5" s="136" t="s">
        <v>140</v>
      </c>
      <c r="G5" s="2225" t="s">
        <v>6</v>
      </c>
      <c r="H5" s="1429" t="s">
        <v>7</v>
      </c>
      <c r="I5" s="1429" t="s">
        <v>7</v>
      </c>
      <c r="J5" s="2277"/>
      <c r="K5" s="1429" t="s">
        <v>14</v>
      </c>
      <c r="L5" s="1429" t="s">
        <v>15</v>
      </c>
      <c r="M5" s="1429" t="s">
        <v>16</v>
      </c>
      <c r="N5" s="1429" t="s">
        <v>18</v>
      </c>
      <c r="O5" s="1429" t="s">
        <v>29</v>
      </c>
      <c r="P5" s="462" t="s">
        <v>29</v>
      </c>
      <c r="Q5" s="1426" t="s">
        <v>32</v>
      </c>
      <c r="R5" s="398"/>
      <c r="S5" s="397" t="s">
        <v>11</v>
      </c>
      <c r="T5" s="1436" t="s">
        <v>24</v>
      </c>
      <c r="U5" s="1436" t="s">
        <v>26</v>
      </c>
      <c r="V5" s="1436" t="s">
        <v>27</v>
      </c>
      <c r="W5" s="1426"/>
    </row>
    <row r="6" spans="1:23" s="396" customFormat="1">
      <c r="A6" s="2227"/>
      <c r="B6" s="2248"/>
      <c r="C6" s="2249"/>
      <c r="D6" s="2250"/>
      <c r="E6" s="137" t="s">
        <v>8</v>
      </c>
      <c r="F6" s="137" t="s">
        <v>3</v>
      </c>
      <c r="G6" s="2227"/>
      <c r="H6" s="1431" t="s">
        <v>8</v>
      </c>
      <c r="I6" s="1431" t="s">
        <v>9</v>
      </c>
      <c r="J6" s="2278"/>
      <c r="K6" s="1431"/>
      <c r="L6" s="1431"/>
      <c r="M6" s="1431" t="s">
        <v>17</v>
      </c>
      <c r="N6" s="1431"/>
      <c r="O6" s="1431" t="s">
        <v>1</v>
      </c>
      <c r="P6" s="463" t="s">
        <v>30</v>
      </c>
      <c r="Q6" s="1428"/>
      <c r="R6" s="399"/>
      <c r="S6" s="399"/>
      <c r="T6" s="1437" t="s">
        <v>25</v>
      </c>
      <c r="U6" s="1437"/>
      <c r="V6" s="1437"/>
      <c r="W6" s="1428"/>
    </row>
    <row r="7" spans="1:23" s="402" customFormat="1">
      <c r="A7" s="2206" t="s">
        <v>148</v>
      </c>
      <c r="B7" s="2207"/>
      <c r="C7" s="2207"/>
      <c r="D7" s="2208"/>
      <c r="E7" s="2274">
        <f t="shared" ref="E7:J7" si="0">SUM(E9)</f>
        <v>22582300</v>
      </c>
      <c r="F7" s="2274">
        <f t="shared" si="0"/>
        <v>76192200</v>
      </c>
      <c r="G7" s="2274">
        <f t="shared" si="0"/>
        <v>0</v>
      </c>
      <c r="H7" s="2274">
        <f t="shared" si="0"/>
        <v>85800</v>
      </c>
      <c r="I7" s="2274">
        <f t="shared" si="0"/>
        <v>24900</v>
      </c>
      <c r="J7" s="2274">
        <f t="shared" si="0"/>
        <v>98885200</v>
      </c>
      <c r="K7" s="1399"/>
      <c r="L7" s="1399"/>
      <c r="M7" s="1399"/>
      <c r="N7" s="1399"/>
      <c r="O7" s="886"/>
      <c r="P7" s="887"/>
      <c r="Q7" s="1434"/>
      <c r="R7" s="400"/>
      <c r="S7" s="400"/>
      <c r="T7" s="401"/>
      <c r="U7" s="401"/>
      <c r="V7" s="401"/>
      <c r="W7" s="857"/>
    </row>
    <row r="8" spans="1:23" s="402" customFormat="1">
      <c r="A8" s="403"/>
      <c r="B8" s="2209" t="s">
        <v>147</v>
      </c>
      <c r="C8" s="2209"/>
      <c r="D8" s="2210"/>
      <c r="E8" s="2275"/>
      <c r="F8" s="2275"/>
      <c r="G8" s="2275"/>
      <c r="H8" s="2275"/>
      <c r="I8" s="2275"/>
      <c r="J8" s="2275"/>
      <c r="K8" s="1121"/>
      <c r="L8" s="1121"/>
      <c r="M8" s="1121"/>
      <c r="N8" s="1121"/>
      <c r="O8" s="867"/>
      <c r="P8" s="888"/>
      <c r="Q8" s="1435"/>
      <c r="R8" s="405"/>
      <c r="S8" s="405"/>
      <c r="T8" s="406"/>
      <c r="U8" s="406"/>
      <c r="V8" s="406"/>
      <c r="W8" s="858"/>
    </row>
    <row r="9" spans="1:23" s="141" customFormat="1">
      <c r="A9" s="2239" t="s">
        <v>129</v>
      </c>
      <c r="B9" s="2240"/>
      <c r="C9" s="2240"/>
      <c r="D9" s="2241"/>
      <c r="E9" s="198">
        <f t="shared" ref="E9:J10" si="1">SUM(E10)</f>
        <v>22582300</v>
      </c>
      <c r="F9" s="198">
        <f t="shared" si="1"/>
        <v>76192200</v>
      </c>
      <c r="G9" s="198">
        <f t="shared" si="1"/>
        <v>0</v>
      </c>
      <c r="H9" s="198">
        <f t="shared" si="1"/>
        <v>85800</v>
      </c>
      <c r="I9" s="198">
        <f t="shared" si="1"/>
        <v>24900</v>
      </c>
      <c r="J9" s="198">
        <f t="shared" si="1"/>
        <v>98885200</v>
      </c>
      <c r="K9" s="1124"/>
      <c r="L9" s="1124"/>
      <c r="M9" s="1124"/>
      <c r="N9" s="1124"/>
      <c r="O9" s="868"/>
      <c r="P9" s="889"/>
      <c r="Q9" s="203"/>
      <c r="R9" s="139"/>
      <c r="S9" s="139"/>
      <c r="T9" s="140"/>
      <c r="U9" s="140"/>
      <c r="V9" s="140"/>
      <c r="W9" s="343"/>
    </row>
    <row r="10" spans="1:23" s="411" customFormat="1">
      <c r="A10" s="407"/>
      <c r="B10" s="1425" t="s">
        <v>130</v>
      </c>
      <c r="C10" s="1438"/>
      <c r="D10" s="1439"/>
      <c r="E10" s="408">
        <f t="shared" si="1"/>
        <v>22582300</v>
      </c>
      <c r="F10" s="408">
        <f t="shared" si="1"/>
        <v>76192200</v>
      </c>
      <c r="G10" s="408">
        <f t="shared" si="1"/>
        <v>0</v>
      </c>
      <c r="H10" s="408">
        <f t="shared" si="1"/>
        <v>85800</v>
      </c>
      <c r="I10" s="408">
        <f t="shared" si="1"/>
        <v>24900</v>
      </c>
      <c r="J10" s="408">
        <f t="shared" si="1"/>
        <v>98885200</v>
      </c>
      <c r="K10" s="1034"/>
      <c r="L10" s="1034"/>
      <c r="M10" s="1034"/>
      <c r="N10" s="1034"/>
      <c r="O10" s="644"/>
      <c r="P10" s="890"/>
      <c r="Q10" s="409"/>
      <c r="R10" s="410"/>
      <c r="S10" s="410"/>
      <c r="T10" s="409"/>
      <c r="U10" s="409"/>
      <c r="V10" s="409"/>
      <c r="W10" s="645"/>
    </row>
    <row r="11" spans="1:23" s="413" customFormat="1">
      <c r="A11" s="412"/>
      <c r="B11" s="558"/>
      <c r="C11" s="559" t="s">
        <v>138</v>
      </c>
      <c r="D11" s="142"/>
      <c r="E11" s="197">
        <f t="shared" ref="E11:J11" si="2">SUM(E12,E17,E26,E161)</f>
        <v>22582300</v>
      </c>
      <c r="F11" s="197">
        <f t="shared" si="2"/>
        <v>76192200</v>
      </c>
      <c r="G11" s="197">
        <f t="shared" si="2"/>
        <v>0</v>
      </c>
      <c r="H11" s="197">
        <f t="shared" si="2"/>
        <v>85800</v>
      </c>
      <c r="I11" s="197">
        <f t="shared" si="2"/>
        <v>24900</v>
      </c>
      <c r="J11" s="197">
        <f t="shared" si="2"/>
        <v>98885200</v>
      </c>
      <c r="K11" s="1400"/>
      <c r="L11" s="1400"/>
      <c r="M11" s="1400"/>
      <c r="N11" s="1400"/>
      <c r="O11" s="891"/>
      <c r="P11" s="892"/>
      <c r="Q11" s="1196"/>
      <c r="R11" s="414"/>
      <c r="S11" s="414"/>
      <c r="T11" s="415"/>
      <c r="U11" s="415"/>
      <c r="V11" s="415"/>
      <c r="W11" s="895"/>
    </row>
    <row r="12" spans="1:23" s="418" customFormat="1" ht="46.5">
      <c r="A12" s="416" t="s">
        <v>381</v>
      </c>
      <c r="B12" s="560"/>
      <c r="C12" s="512" t="s">
        <v>113</v>
      </c>
      <c r="D12" s="143" t="s">
        <v>136</v>
      </c>
      <c r="E12" s="195">
        <f>SUM(E13,E14:E16)</f>
        <v>22510000</v>
      </c>
      <c r="F12" s="195">
        <f t="shared" ref="F12:J12" si="3">SUM(F13,F14:F16)</f>
        <v>71670000</v>
      </c>
      <c r="G12" s="195">
        <f t="shared" si="3"/>
        <v>0</v>
      </c>
      <c r="H12" s="195">
        <f t="shared" si="3"/>
        <v>0</v>
      </c>
      <c r="I12" s="195">
        <f t="shared" si="3"/>
        <v>0</v>
      </c>
      <c r="J12" s="195">
        <f t="shared" si="3"/>
        <v>94180000</v>
      </c>
      <c r="K12" s="1060"/>
      <c r="L12" s="1060"/>
      <c r="M12" s="1060"/>
      <c r="N12" s="1060"/>
      <c r="O12" s="304"/>
      <c r="P12" s="304"/>
      <c r="Q12" s="310"/>
      <c r="R12" s="417"/>
      <c r="S12" s="417"/>
      <c r="T12" s="455"/>
      <c r="U12" s="455"/>
      <c r="V12" s="455"/>
      <c r="W12" s="424"/>
    </row>
    <row r="13" spans="1:23" s="421" customFormat="1" ht="102" customHeight="1">
      <c r="A13" s="419"/>
      <c r="B13" s="561"/>
      <c r="C13" s="524">
        <v>1</v>
      </c>
      <c r="D13" s="496" t="s">
        <v>1066</v>
      </c>
      <c r="E13" s="127">
        <v>10000</v>
      </c>
      <c r="F13" s="395">
        <v>0</v>
      </c>
      <c r="G13" s="208">
        <v>0</v>
      </c>
      <c r="H13" s="208">
        <v>0</v>
      </c>
      <c r="I13" s="208">
        <v>0</v>
      </c>
      <c r="J13" s="188">
        <f>SUM(E13:I13)</f>
        <v>10000</v>
      </c>
      <c r="K13" s="227">
        <v>0</v>
      </c>
      <c r="L13" s="227">
        <v>25</v>
      </c>
      <c r="M13" s="227">
        <v>0</v>
      </c>
      <c r="N13" s="227">
        <f>SUM(K13:M13)</f>
        <v>25</v>
      </c>
      <c r="O13" s="146" t="s">
        <v>308</v>
      </c>
      <c r="P13" s="146" t="s">
        <v>299</v>
      </c>
      <c r="Q13" s="207">
        <v>21947</v>
      </c>
      <c r="R13" s="218" t="s">
        <v>1067</v>
      </c>
      <c r="S13" s="218" t="s">
        <v>1068</v>
      </c>
      <c r="T13" s="210">
        <v>10</v>
      </c>
      <c r="U13" s="210">
        <v>10.1</v>
      </c>
      <c r="V13" s="210" t="s">
        <v>381</v>
      </c>
      <c r="W13" s="150" t="s">
        <v>1024</v>
      </c>
    </row>
    <row r="14" spans="1:23" s="421" customFormat="1" ht="93">
      <c r="A14" s="419"/>
      <c r="B14" s="561"/>
      <c r="C14" s="524">
        <v>2</v>
      </c>
      <c r="D14" s="117" t="s">
        <v>2467</v>
      </c>
      <c r="E14" s="395">
        <v>0</v>
      </c>
      <c r="F14" s="121">
        <v>170000</v>
      </c>
      <c r="G14" s="395">
        <v>0</v>
      </c>
      <c r="H14" s="395">
        <v>0</v>
      </c>
      <c r="I14" s="395">
        <v>0</v>
      </c>
      <c r="J14" s="188">
        <f>SUM(E14:I14)</f>
        <v>170000</v>
      </c>
      <c r="K14" s="227">
        <v>0</v>
      </c>
      <c r="L14" s="227">
        <v>1</v>
      </c>
      <c r="M14" s="227">
        <v>0</v>
      </c>
      <c r="N14" s="227">
        <v>1</v>
      </c>
      <c r="O14" s="146" t="s">
        <v>308</v>
      </c>
      <c r="P14" s="146" t="s">
        <v>299</v>
      </c>
      <c r="Q14" s="191" t="s">
        <v>2940</v>
      </c>
      <c r="R14" s="218" t="s">
        <v>2468</v>
      </c>
      <c r="S14" s="218" t="s">
        <v>2469</v>
      </c>
      <c r="T14" s="210">
        <v>10</v>
      </c>
      <c r="U14" s="210">
        <v>10.1</v>
      </c>
      <c r="V14" s="210" t="s">
        <v>381</v>
      </c>
      <c r="W14" s="218" t="s">
        <v>2461</v>
      </c>
    </row>
    <row r="15" spans="1:23" s="2043" customFormat="1" ht="43.5">
      <c r="A15" s="2036"/>
      <c r="B15" s="2037"/>
      <c r="C15" s="1630"/>
      <c r="D15" s="2038" t="s">
        <v>3184</v>
      </c>
      <c r="E15" s="2039">
        <v>22500000</v>
      </c>
      <c r="F15" s="1635">
        <v>60000000</v>
      </c>
      <c r="G15" s="2039">
        <v>0</v>
      </c>
      <c r="H15" s="2039">
        <v>0</v>
      </c>
      <c r="I15" s="2039">
        <v>0</v>
      </c>
      <c r="J15" s="2040">
        <f>SUM(E15:I15)</f>
        <v>82500000</v>
      </c>
      <c r="K15" s="2041">
        <v>0</v>
      </c>
      <c r="L15" s="2041">
        <v>0</v>
      </c>
      <c r="M15" s="2041">
        <v>0</v>
      </c>
      <c r="N15" s="2041">
        <v>0</v>
      </c>
      <c r="O15" s="2039">
        <v>0</v>
      </c>
      <c r="P15" s="2039">
        <v>0</v>
      </c>
      <c r="Q15" s="1807" t="s">
        <v>2940</v>
      </c>
      <c r="R15" s="2039">
        <v>0</v>
      </c>
      <c r="S15" s="2039">
        <v>0</v>
      </c>
      <c r="T15" s="2039">
        <v>0</v>
      </c>
      <c r="U15" s="2039">
        <v>0</v>
      </c>
      <c r="V15" s="2039">
        <v>0</v>
      </c>
      <c r="W15" s="2042" t="s">
        <v>2926</v>
      </c>
    </row>
    <row r="16" spans="1:23" s="2043" customFormat="1" ht="43.5">
      <c r="A16" s="2036"/>
      <c r="B16" s="2037"/>
      <c r="C16" s="1630"/>
      <c r="D16" s="2038" t="s">
        <v>3185</v>
      </c>
      <c r="E16" s="2039">
        <v>0</v>
      </c>
      <c r="F16" s="1635">
        <v>11500000</v>
      </c>
      <c r="G16" s="2039">
        <v>0</v>
      </c>
      <c r="H16" s="2039">
        <v>0</v>
      </c>
      <c r="I16" s="2039">
        <v>0</v>
      </c>
      <c r="J16" s="2040">
        <f>SUM(E16:I16)</f>
        <v>11500000</v>
      </c>
      <c r="K16" s="2041">
        <v>0</v>
      </c>
      <c r="L16" s="2041">
        <v>0</v>
      </c>
      <c r="M16" s="2041">
        <v>0</v>
      </c>
      <c r="N16" s="2041">
        <v>0</v>
      </c>
      <c r="O16" s="2039">
        <v>0</v>
      </c>
      <c r="P16" s="2039">
        <v>0</v>
      </c>
      <c r="Q16" s="1807" t="s">
        <v>2940</v>
      </c>
      <c r="R16" s="2039">
        <v>0</v>
      </c>
      <c r="S16" s="2039">
        <v>0</v>
      </c>
      <c r="T16" s="2039">
        <v>0</v>
      </c>
      <c r="U16" s="2039">
        <v>0</v>
      </c>
      <c r="V16" s="2039">
        <v>0</v>
      </c>
      <c r="W16" s="2042" t="s">
        <v>2926</v>
      </c>
    </row>
    <row r="17" spans="1:23" s="425" customFormat="1">
      <c r="A17" s="424" t="s">
        <v>508</v>
      </c>
      <c r="B17" s="564"/>
      <c r="C17" s="512" t="s">
        <v>84</v>
      </c>
      <c r="D17" s="148" t="s">
        <v>131</v>
      </c>
      <c r="E17" s="195">
        <f>SUM(E18)</f>
        <v>0</v>
      </c>
      <c r="F17" s="195">
        <f t="shared" ref="F17:J17" si="4">SUM(F18)</f>
        <v>213000</v>
      </c>
      <c r="G17" s="195">
        <f t="shared" si="4"/>
        <v>0</v>
      </c>
      <c r="H17" s="195">
        <f t="shared" si="4"/>
        <v>0</v>
      </c>
      <c r="I17" s="195">
        <f t="shared" si="4"/>
        <v>0</v>
      </c>
      <c r="J17" s="195">
        <f t="shared" si="4"/>
        <v>213000</v>
      </c>
      <c r="K17" s="1401"/>
      <c r="L17" s="1060"/>
      <c r="M17" s="1060"/>
      <c r="N17" s="1060"/>
      <c r="O17" s="304"/>
      <c r="P17" s="304"/>
      <c r="Q17" s="310"/>
      <c r="R17" s="417"/>
      <c r="S17" s="417"/>
      <c r="T17" s="455"/>
      <c r="U17" s="455"/>
      <c r="V17" s="455"/>
      <c r="W17" s="424"/>
    </row>
    <row r="18" spans="1:23" s="421" customFormat="1" ht="46.5">
      <c r="A18" s="451"/>
      <c r="B18" s="565"/>
      <c r="C18" s="566">
        <v>1</v>
      </c>
      <c r="D18" s="547" t="s">
        <v>1814</v>
      </c>
      <c r="E18" s="777">
        <v>0</v>
      </c>
      <c r="F18" s="165">
        <f>SUM(F19:F25)</f>
        <v>213000</v>
      </c>
      <c r="G18" s="452">
        <v>0</v>
      </c>
      <c r="H18" s="452">
        <v>0</v>
      </c>
      <c r="I18" s="452">
        <v>0</v>
      </c>
      <c r="J18" s="442">
        <f t="shared" ref="J18:J25" si="5">SUM(E18:I18)</f>
        <v>213000</v>
      </c>
      <c r="K18" s="443"/>
      <c r="L18" s="443"/>
      <c r="M18" s="443"/>
      <c r="N18" s="443"/>
      <c r="O18" s="436"/>
      <c r="P18" s="436"/>
      <c r="Q18" s="430"/>
      <c r="R18" s="436" t="s">
        <v>1815</v>
      </c>
      <c r="S18" s="430" t="s">
        <v>1816</v>
      </c>
      <c r="T18" s="430">
        <v>10</v>
      </c>
      <c r="U18" s="430">
        <v>10.1</v>
      </c>
      <c r="V18" s="430" t="s">
        <v>508</v>
      </c>
      <c r="W18" s="437" t="s">
        <v>1725</v>
      </c>
    </row>
    <row r="19" spans="1:23" s="421" customFormat="1" ht="137.25" customHeight="1">
      <c r="A19" s="2044"/>
      <c r="B19" s="2045"/>
      <c r="C19" s="1655"/>
      <c r="D19" s="1560" t="s">
        <v>2792</v>
      </c>
      <c r="E19" s="880">
        <v>0</v>
      </c>
      <c r="F19" s="2046">
        <v>24400</v>
      </c>
      <c r="G19" s="2047">
        <v>0</v>
      </c>
      <c r="H19" s="2047">
        <v>0</v>
      </c>
      <c r="I19" s="2047">
        <v>0</v>
      </c>
      <c r="J19" s="2048">
        <f t="shared" si="5"/>
        <v>24400</v>
      </c>
      <c r="K19" s="1839">
        <v>5</v>
      </c>
      <c r="L19" s="1839">
        <v>5</v>
      </c>
      <c r="M19" s="1839">
        <v>20</v>
      </c>
      <c r="N19" s="1839">
        <f t="shared" ref="N19:N25" si="6">SUM(K19:M19)</f>
        <v>30</v>
      </c>
      <c r="O19" s="788" t="s">
        <v>308</v>
      </c>
      <c r="P19" s="788" t="s">
        <v>299</v>
      </c>
      <c r="Q19" s="273">
        <v>21916</v>
      </c>
      <c r="R19" s="444" t="s">
        <v>1817</v>
      </c>
      <c r="S19" s="1447" t="s">
        <v>1818</v>
      </c>
      <c r="T19" s="1447">
        <v>10</v>
      </c>
      <c r="U19" s="1447">
        <v>10.1</v>
      </c>
      <c r="V19" s="1447" t="s">
        <v>508</v>
      </c>
      <c r="W19" s="297" t="s">
        <v>1725</v>
      </c>
    </row>
    <row r="20" spans="1:23" s="421" customFormat="1" ht="137.25" customHeight="1">
      <c r="A20" s="2044"/>
      <c r="B20" s="2045"/>
      <c r="C20" s="1655"/>
      <c r="D20" s="1560" t="s">
        <v>2793</v>
      </c>
      <c r="E20" s="880">
        <v>0</v>
      </c>
      <c r="F20" s="2046">
        <v>20000</v>
      </c>
      <c r="G20" s="2047">
        <v>0</v>
      </c>
      <c r="H20" s="2047">
        <v>0</v>
      </c>
      <c r="I20" s="2047">
        <v>0</v>
      </c>
      <c r="J20" s="2048">
        <f t="shared" si="5"/>
        <v>20000</v>
      </c>
      <c r="K20" s="1839">
        <v>2</v>
      </c>
      <c r="L20" s="1839">
        <v>3</v>
      </c>
      <c r="M20" s="1839">
        <v>15</v>
      </c>
      <c r="N20" s="1839">
        <f t="shared" si="6"/>
        <v>20</v>
      </c>
      <c r="O20" s="788" t="s">
        <v>308</v>
      </c>
      <c r="P20" s="788" t="s">
        <v>299</v>
      </c>
      <c r="Q20" s="273">
        <v>21947</v>
      </c>
      <c r="R20" s="444" t="s">
        <v>1810</v>
      </c>
      <c r="S20" s="1447" t="s">
        <v>1811</v>
      </c>
      <c r="T20" s="1447">
        <v>10</v>
      </c>
      <c r="U20" s="1447">
        <v>10.1</v>
      </c>
      <c r="V20" s="1447" t="s">
        <v>508</v>
      </c>
      <c r="W20" s="297" t="s">
        <v>1725</v>
      </c>
    </row>
    <row r="21" spans="1:23" s="421" customFormat="1" ht="137.25" customHeight="1">
      <c r="A21" s="2049"/>
      <c r="B21" s="2050"/>
      <c r="C21" s="1661"/>
      <c r="D21" s="1566" t="s">
        <v>2794</v>
      </c>
      <c r="E21" s="778">
        <v>0</v>
      </c>
      <c r="F21" s="2051">
        <v>26000</v>
      </c>
      <c r="G21" s="2052">
        <v>0</v>
      </c>
      <c r="H21" s="2052">
        <v>0</v>
      </c>
      <c r="I21" s="2052">
        <v>0</v>
      </c>
      <c r="J21" s="2053">
        <f t="shared" si="5"/>
        <v>26000</v>
      </c>
      <c r="K21" s="1841">
        <v>2</v>
      </c>
      <c r="L21" s="1841">
        <v>3</v>
      </c>
      <c r="M21" s="1841">
        <v>15</v>
      </c>
      <c r="N21" s="1841">
        <f t="shared" si="6"/>
        <v>20</v>
      </c>
      <c r="O21" s="792" t="s">
        <v>308</v>
      </c>
      <c r="P21" s="792" t="s">
        <v>299</v>
      </c>
      <c r="Q21" s="1846">
        <v>21976</v>
      </c>
      <c r="R21" s="354" t="s">
        <v>1815</v>
      </c>
      <c r="S21" s="355" t="s">
        <v>1818</v>
      </c>
      <c r="T21" s="355">
        <v>10</v>
      </c>
      <c r="U21" s="355">
        <v>10.1</v>
      </c>
      <c r="V21" s="355" t="s">
        <v>508</v>
      </c>
      <c r="W21" s="357" t="s">
        <v>1725</v>
      </c>
    </row>
    <row r="22" spans="1:23" s="421" customFormat="1" ht="141" customHeight="1">
      <c r="A22" s="2054"/>
      <c r="B22" s="2055"/>
      <c r="C22" s="1664"/>
      <c r="D22" s="1665" t="s">
        <v>2795</v>
      </c>
      <c r="E22" s="1014">
        <v>0</v>
      </c>
      <c r="F22" s="2056">
        <v>38000</v>
      </c>
      <c r="G22" s="2057">
        <v>0</v>
      </c>
      <c r="H22" s="2057">
        <v>0</v>
      </c>
      <c r="I22" s="2057">
        <v>0</v>
      </c>
      <c r="J22" s="2058">
        <f t="shared" si="5"/>
        <v>38000</v>
      </c>
      <c r="K22" s="1049">
        <v>2</v>
      </c>
      <c r="L22" s="1049">
        <v>3</v>
      </c>
      <c r="M22" s="1049">
        <v>15</v>
      </c>
      <c r="N22" s="1049">
        <f t="shared" si="6"/>
        <v>20</v>
      </c>
      <c r="O22" s="1409" t="s">
        <v>308</v>
      </c>
      <c r="P22" s="1409" t="s">
        <v>299</v>
      </c>
      <c r="Q22" s="2059">
        <v>22007</v>
      </c>
      <c r="R22" s="387" t="s">
        <v>1810</v>
      </c>
      <c r="S22" s="1844" t="s">
        <v>1811</v>
      </c>
      <c r="T22" s="1844">
        <v>10</v>
      </c>
      <c r="U22" s="1844">
        <v>10.1</v>
      </c>
      <c r="V22" s="1844" t="s">
        <v>508</v>
      </c>
      <c r="W22" s="169" t="s">
        <v>1725</v>
      </c>
    </row>
    <row r="23" spans="1:23" s="421" customFormat="1" ht="141" customHeight="1">
      <c r="A23" s="2044"/>
      <c r="B23" s="2045"/>
      <c r="C23" s="1655"/>
      <c r="D23" s="1560" t="s">
        <v>2796</v>
      </c>
      <c r="E23" s="880">
        <v>0</v>
      </c>
      <c r="F23" s="2046">
        <v>25000</v>
      </c>
      <c r="G23" s="2047">
        <v>0</v>
      </c>
      <c r="H23" s="2047">
        <v>0</v>
      </c>
      <c r="I23" s="2047">
        <v>0</v>
      </c>
      <c r="J23" s="2048">
        <f t="shared" si="5"/>
        <v>25000</v>
      </c>
      <c r="K23" s="1839">
        <v>2</v>
      </c>
      <c r="L23" s="1839">
        <v>3</v>
      </c>
      <c r="M23" s="1839">
        <v>15</v>
      </c>
      <c r="N23" s="1839">
        <f t="shared" si="6"/>
        <v>20</v>
      </c>
      <c r="O23" s="788" t="s">
        <v>308</v>
      </c>
      <c r="P23" s="788" t="s">
        <v>299</v>
      </c>
      <c r="Q23" s="273">
        <v>241183</v>
      </c>
      <c r="R23" s="444" t="s">
        <v>1819</v>
      </c>
      <c r="S23" s="1447" t="s">
        <v>1794</v>
      </c>
      <c r="T23" s="1447">
        <v>10</v>
      </c>
      <c r="U23" s="1447">
        <v>10.1</v>
      </c>
      <c r="V23" s="1447" t="s">
        <v>508</v>
      </c>
      <c r="W23" s="297" t="s">
        <v>1725</v>
      </c>
    </row>
    <row r="24" spans="1:23" s="421" customFormat="1" ht="141" customHeight="1">
      <c r="A24" s="2044"/>
      <c r="B24" s="2045"/>
      <c r="C24" s="1655"/>
      <c r="D24" s="1560" t="s">
        <v>2797</v>
      </c>
      <c r="E24" s="880">
        <v>0</v>
      </c>
      <c r="F24" s="2046">
        <v>57000</v>
      </c>
      <c r="G24" s="2047">
        <v>0</v>
      </c>
      <c r="H24" s="2047">
        <v>0</v>
      </c>
      <c r="I24" s="2047">
        <v>0</v>
      </c>
      <c r="J24" s="2048">
        <f t="shared" si="5"/>
        <v>57000</v>
      </c>
      <c r="K24" s="1839">
        <v>2</v>
      </c>
      <c r="L24" s="1839">
        <v>3</v>
      </c>
      <c r="M24" s="1839">
        <v>15</v>
      </c>
      <c r="N24" s="1839">
        <f t="shared" si="6"/>
        <v>20</v>
      </c>
      <c r="O24" s="788" t="s">
        <v>308</v>
      </c>
      <c r="P24" s="788" t="s">
        <v>299</v>
      </c>
      <c r="Q24" s="273">
        <v>22068</v>
      </c>
      <c r="R24" s="444" t="s">
        <v>1820</v>
      </c>
      <c r="S24" s="1447" t="s">
        <v>1768</v>
      </c>
      <c r="T24" s="1447">
        <v>10</v>
      </c>
      <c r="U24" s="1447">
        <v>10.1</v>
      </c>
      <c r="V24" s="1447" t="s">
        <v>508</v>
      </c>
      <c r="W24" s="297" t="s">
        <v>1725</v>
      </c>
    </row>
    <row r="25" spans="1:23" s="421" customFormat="1" ht="141" customHeight="1">
      <c r="A25" s="2049"/>
      <c r="B25" s="2050"/>
      <c r="C25" s="1661"/>
      <c r="D25" s="1566" t="s">
        <v>2798</v>
      </c>
      <c r="E25" s="778">
        <v>0</v>
      </c>
      <c r="F25" s="2051">
        <v>22600</v>
      </c>
      <c r="G25" s="2052">
        <v>0</v>
      </c>
      <c r="H25" s="2052">
        <v>0</v>
      </c>
      <c r="I25" s="2052">
        <v>0</v>
      </c>
      <c r="J25" s="2053">
        <f t="shared" si="5"/>
        <v>22600</v>
      </c>
      <c r="K25" s="1841">
        <v>2</v>
      </c>
      <c r="L25" s="1841">
        <v>3</v>
      </c>
      <c r="M25" s="1841">
        <v>15</v>
      </c>
      <c r="N25" s="1841">
        <f t="shared" si="6"/>
        <v>20</v>
      </c>
      <c r="O25" s="792" t="s">
        <v>308</v>
      </c>
      <c r="P25" s="792" t="s">
        <v>299</v>
      </c>
      <c r="Q25" s="1846">
        <v>241244</v>
      </c>
      <c r="R25" s="354" t="s">
        <v>1817</v>
      </c>
      <c r="S25" s="355" t="s">
        <v>1818</v>
      </c>
      <c r="T25" s="355">
        <v>10</v>
      </c>
      <c r="U25" s="355">
        <v>10.1</v>
      </c>
      <c r="V25" s="355" t="s">
        <v>508</v>
      </c>
      <c r="W25" s="357" t="s">
        <v>1725</v>
      </c>
    </row>
    <row r="26" spans="1:23" s="348" customFormat="1" ht="69.75">
      <c r="A26" s="424" t="s">
        <v>391</v>
      </c>
      <c r="B26" s="564"/>
      <c r="C26" s="512" t="s">
        <v>3286</v>
      </c>
      <c r="D26" s="143" t="s">
        <v>137</v>
      </c>
      <c r="E26" s="196">
        <f t="shared" ref="E26:J26" si="7">SUM(E27,E28,E29,E30,E31,E32,E42,E43,E44,E50,E51,E52,E53,E54,E55,E56,E57,E58,E59,E60,E61,E62,E63,E64,E65,E71,E79,E80,E86,E92,E93,E94,E102,E103,E104,E105,E106,E115,E116,E117,E127,E128,E129,E134,E135,E136,E140,E141,E142,E143,E149,E150,E151,E152,E153)</f>
        <v>72300</v>
      </c>
      <c r="F26" s="196">
        <f>SUM(F27,F28,F29,F30,F31,F32,F42,F43,F44,F50,F51,F52,F53,F54,F55,F56,F57,F58,F59,F60,F61,F62,F63,F64,F65,F71,F79,F80,F86,F92,F93,F94,F102,F103,F104,F105,F106,F115,F116,F117,F127,F128,F129,F134,F135,F136,F140,F141,F142,F143,F149,F150,F151,F152,F153)</f>
        <v>4079200</v>
      </c>
      <c r="G26" s="196">
        <f t="shared" si="7"/>
        <v>0</v>
      </c>
      <c r="H26" s="196">
        <f t="shared" si="7"/>
        <v>85800</v>
      </c>
      <c r="I26" s="196">
        <f t="shared" si="7"/>
        <v>24900</v>
      </c>
      <c r="J26" s="196">
        <f t="shared" si="7"/>
        <v>4262200</v>
      </c>
      <c r="K26" s="1060"/>
      <c r="L26" s="1060"/>
      <c r="M26" s="1060"/>
      <c r="N26" s="1060"/>
      <c r="O26" s="304"/>
      <c r="P26" s="304"/>
      <c r="Q26" s="310"/>
      <c r="R26" s="417"/>
      <c r="S26" s="417"/>
      <c r="T26" s="455"/>
      <c r="U26" s="455"/>
      <c r="V26" s="455"/>
      <c r="W26" s="424"/>
    </row>
    <row r="27" spans="1:23" s="421" customFormat="1" ht="123.75" customHeight="1">
      <c r="A27" s="419"/>
      <c r="B27" s="561"/>
      <c r="C27" s="524">
        <v>1</v>
      </c>
      <c r="D27" s="180" t="s">
        <v>1821</v>
      </c>
      <c r="E27" s="778">
        <v>0</v>
      </c>
      <c r="F27" s="778">
        <v>0</v>
      </c>
      <c r="G27" s="778">
        <v>0</v>
      </c>
      <c r="H27" s="778">
        <v>0</v>
      </c>
      <c r="I27" s="778">
        <v>0</v>
      </c>
      <c r="J27" s="778">
        <v>0</v>
      </c>
      <c r="K27" s="1184">
        <v>0</v>
      </c>
      <c r="L27" s="1184">
        <v>0</v>
      </c>
      <c r="M27" s="1184">
        <v>0</v>
      </c>
      <c r="N27" s="1184">
        <v>0</v>
      </c>
      <c r="O27" s="146" t="s">
        <v>308</v>
      </c>
      <c r="P27" s="354" t="s">
        <v>299</v>
      </c>
      <c r="Q27" s="191" t="s">
        <v>2979</v>
      </c>
      <c r="R27" s="146" t="s">
        <v>1815</v>
      </c>
      <c r="S27" s="191" t="s">
        <v>1818</v>
      </c>
      <c r="T27" s="191">
        <v>10</v>
      </c>
      <c r="U27" s="191">
        <v>10.1</v>
      </c>
      <c r="V27" s="191" t="s">
        <v>391</v>
      </c>
      <c r="W27" s="189" t="s">
        <v>1725</v>
      </c>
    </row>
    <row r="28" spans="1:23" s="421" customFormat="1" ht="123.75" customHeight="1">
      <c r="A28" s="419"/>
      <c r="B28" s="561"/>
      <c r="C28" s="526">
        <v>2</v>
      </c>
      <c r="D28" s="145" t="s">
        <v>1925</v>
      </c>
      <c r="E28" s="778">
        <v>0</v>
      </c>
      <c r="F28" s="147">
        <v>26500</v>
      </c>
      <c r="G28" s="778">
        <v>0</v>
      </c>
      <c r="H28" s="778">
        <v>0</v>
      </c>
      <c r="I28" s="778">
        <v>0</v>
      </c>
      <c r="J28" s="306">
        <f t="shared" ref="J28:J42" si="8">SUM(E28:I28)</f>
        <v>26500</v>
      </c>
      <c r="K28" s="449">
        <v>2</v>
      </c>
      <c r="L28" s="449">
        <v>1</v>
      </c>
      <c r="M28" s="449">
        <v>28</v>
      </c>
      <c r="N28" s="449">
        <v>31</v>
      </c>
      <c r="O28" s="146" t="s">
        <v>308</v>
      </c>
      <c r="P28" s="354" t="s">
        <v>299</v>
      </c>
      <c r="Q28" s="241" t="s">
        <v>3138</v>
      </c>
      <c r="R28" s="175" t="s">
        <v>1926</v>
      </c>
      <c r="S28" s="175" t="s">
        <v>1927</v>
      </c>
      <c r="T28" s="191">
        <v>10</v>
      </c>
      <c r="U28" s="191">
        <v>10.1</v>
      </c>
      <c r="V28" s="191" t="s">
        <v>391</v>
      </c>
      <c r="W28" s="175" t="s">
        <v>1877</v>
      </c>
    </row>
    <row r="29" spans="1:23" s="421" customFormat="1" ht="123.75" customHeight="1">
      <c r="A29" s="419"/>
      <c r="B29" s="561"/>
      <c r="C29" s="526">
        <v>3</v>
      </c>
      <c r="D29" s="145" t="s">
        <v>2799</v>
      </c>
      <c r="E29" s="872">
        <v>0</v>
      </c>
      <c r="F29" s="147">
        <v>30000</v>
      </c>
      <c r="G29" s="872">
        <v>0</v>
      </c>
      <c r="H29" s="872">
        <v>0</v>
      </c>
      <c r="I29" s="872">
        <v>0</v>
      </c>
      <c r="J29" s="306">
        <f t="shared" si="8"/>
        <v>30000</v>
      </c>
      <c r="K29" s="449">
        <v>1</v>
      </c>
      <c r="L29" s="449">
        <v>2</v>
      </c>
      <c r="M29" s="449">
        <v>20</v>
      </c>
      <c r="N29" s="449">
        <v>23</v>
      </c>
      <c r="O29" s="146" t="s">
        <v>308</v>
      </c>
      <c r="P29" s="354" t="s">
        <v>299</v>
      </c>
      <c r="Q29" s="244">
        <v>21916</v>
      </c>
      <c r="R29" s="175" t="s">
        <v>1928</v>
      </c>
      <c r="S29" s="175" t="s">
        <v>1929</v>
      </c>
      <c r="T29" s="191">
        <v>10</v>
      </c>
      <c r="U29" s="191">
        <v>10.1</v>
      </c>
      <c r="V29" s="191" t="s">
        <v>391</v>
      </c>
      <c r="W29" s="175" t="s">
        <v>1877</v>
      </c>
    </row>
    <row r="30" spans="1:23" s="421" customFormat="1" ht="307.5" customHeight="1">
      <c r="A30" s="419"/>
      <c r="B30" s="561"/>
      <c r="C30" s="526">
        <v>4</v>
      </c>
      <c r="D30" s="145" t="s">
        <v>1930</v>
      </c>
      <c r="E30" s="395">
        <v>0</v>
      </c>
      <c r="F30" s="147">
        <v>20000</v>
      </c>
      <c r="G30" s="778">
        <v>0</v>
      </c>
      <c r="H30" s="778">
        <v>0</v>
      </c>
      <c r="I30" s="778">
        <v>0</v>
      </c>
      <c r="J30" s="306">
        <f t="shared" si="8"/>
        <v>20000</v>
      </c>
      <c r="K30" s="449">
        <v>2</v>
      </c>
      <c r="L30" s="449">
        <v>3</v>
      </c>
      <c r="M30" s="449">
        <v>25</v>
      </c>
      <c r="N30" s="449">
        <v>30</v>
      </c>
      <c r="O30" s="181" t="s">
        <v>3265</v>
      </c>
      <c r="P30" s="181" t="s">
        <v>3266</v>
      </c>
      <c r="Q30" s="244">
        <v>21885</v>
      </c>
      <c r="R30" s="175" t="s">
        <v>1931</v>
      </c>
      <c r="S30" s="449" t="s">
        <v>1932</v>
      </c>
      <c r="T30" s="191">
        <v>10</v>
      </c>
      <c r="U30" s="191">
        <v>10.1</v>
      </c>
      <c r="V30" s="191" t="s">
        <v>391</v>
      </c>
      <c r="W30" s="175" t="s">
        <v>1877</v>
      </c>
    </row>
    <row r="31" spans="1:23" s="421" customFormat="1" ht="348.75" customHeight="1">
      <c r="A31" s="419"/>
      <c r="B31" s="561"/>
      <c r="C31" s="526">
        <v>5</v>
      </c>
      <c r="D31" s="145" t="s">
        <v>1933</v>
      </c>
      <c r="E31" s="395">
        <v>0</v>
      </c>
      <c r="F31" s="147">
        <v>25000</v>
      </c>
      <c r="G31" s="778">
        <v>0</v>
      </c>
      <c r="H31" s="778">
        <v>0</v>
      </c>
      <c r="I31" s="778">
        <v>0</v>
      </c>
      <c r="J31" s="306">
        <f t="shared" si="8"/>
        <v>25000</v>
      </c>
      <c r="K31" s="449">
        <v>5</v>
      </c>
      <c r="L31" s="449">
        <v>8</v>
      </c>
      <c r="M31" s="449">
        <v>20</v>
      </c>
      <c r="N31" s="449">
        <v>33</v>
      </c>
      <c r="O31" s="181" t="s">
        <v>3267</v>
      </c>
      <c r="P31" s="181" t="s">
        <v>3268</v>
      </c>
      <c r="Q31" s="244">
        <v>22037</v>
      </c>
      <c r="R31" s="175" t="s">
        <v>1934</v>
      </c>
      <c r="S31" s="175" t="s">
        <v>1935</v>
      </c>
      <c r="T31" s="191">
        <v>10</v>
      </c>
      <c r="U31" s="191">
        <v>10.1</v>
      </c>
      <c r="V31" s="191" t="s">
        <v>391</v>
      </c>
      <c r="W31" s="175" t="s">
        <v>1877</v>
      </c>
    </row>
    <row r="32" spans="1:23" s="421" customFormat="1" ht="46.5">
      <c r="A32" s="451"/>
      <c r="B32" s="565"/>
      <c r="C32" s="575">
        <v>6</v>
      </c>
      <c r="D32" s="116" t="s">
        <v>1936</v>
      </c>
      <c r="E32" s="452">
        <v>0</v>
      </c>
      <c r="F32" s="172">
        <f>SUM(F33:F41)</f>
        <v>175000</v>
      </c>
      <c r="G32" s="777">
        <v>0</v>
      </c>
      <c r="H32" s="777">
        <v>0</v>
      </c>
      <c r="I32" s="777">
        <v>0</v>
      </c>
      <c r="J32" s="464">
        <f t="shared" si="8"/>
        <v>175000</v>
      </c>
      <c r="K32" s="1037"/>
      <c r="L32" s="1037"/>
      <c r="M32" s="1037"/>
      <c r="N32" s="1037"/>
      <c r="O32" s="345"/>
      <c r="P32" s="345"/>
      <c r="Q32" s="346"/>
      <c r="R32" s="155"/>
      <c r="S32" s="155"/>
      <c r="T32" s="191">
        <v>10</v>
      </c>
      <c r="U32" s="191">
        <v>10.1</v>
      </c>
      <c r="V32" s="191" t="s">
        <v>391</v>
      </c>
      <c r="W32" s="155" t="s">
        <v>1877</v>
      </c>
    </row>
    <row r="33" spans="1:23" s="421" customFormat="1" ht="90">
      <c r="A33" s="2049"/>
      <c r="B33" s="2050"/>
      <c r="C33" s="578"/>
      <c r="D33" s="2060" t="s">
        <v>1937</v>
      </c>
      <c r="E33" s="2052">
        <v>0</v>
      </c>
      <c r="F33" s="2061">
        <v>20000</v>
      </c>
      <c r="G33" s="778">
        <v>0</v>
      </c>
      <c r="H33" s="778">
        <v>0</v>
      </c>
      <c r="I33" s="778">
        <v>0</v>
      </c>
      <c r="J33" s="2062">
        <f t="shared" si="8"/>
        <v>20000</v>
      </c>
      <c r="K33" s="2063"/>
      <c r="L33" s="2063">
        <v>2</v>
      </c>
      <c r="M33" s="2063">
        <v>20</v>
      </c>
      <c r="N33" s="2063">
        <v>22</v>
      </c>
      <c r="O33" s="792" t="s">
        <v>308</v>
      </c>
      <c r="P33" s="792" t="s">
        <v>299</v>
      </c>
      <c r="Q33" s="326">
        <v>241062</v>
      </c>
      <c r="R33" s="325" t="s">
        <v>1938</v>
      </c>
      <c r="S33" s="325" t="s">
        <v>1939</v>
      </c>
      <c r="T33" s="191">
        <v>10</v>
      </c>
      <c r="U33" s="191">
        <v>10.1</v>
      </c>
      <c r="V33" s="191" t="s">
        <v>391</v>
      </c>
      <c r="W33" s="325" t="s">
        <v>1877</v>
      </c>
    </row>
    <row r="34" spans="1:23" s="421" customFormat="1" ht="90">
      <c r="A34" s="451"/>
      <c r="B34" s="565"/>
      <c r="C34" s="2064"/>
      <c r="D34" s="2065" t="s">
        <v>1940</v>
      </c>
      <c r="E34" s="452">
        <v>0</v>
      </c>
      <c r="F34" s="2066">
        <v>25000</v>
      </c>
      <c r="G34" s="777">
        <v>0</v>
      </c>
      <c r="H34" s="777">
        <v>0</v>
      </c>
      <c r="I34" s="777">
        <v>0</v>
      </c>
      <c r="J34" s="464">
        <f t="shared" si="8"/>
        <v>25000</v>
      </c>
      <c r="K34" s="1037">
        <v>2</v>
      </c>
      <c r="L34" s="1037">
        <v>3</v>
      </c>
      <c r="M34" s="1037">
        <v>25</v>
      </c>
      <c r="N34" s="1037">
        <v>30</v>
      </c>
      <c r="O34" s="2067" t="s">
        <v>308</v>
      </c>
      <c r="P34" s="2067" t="s">
        <v>299</v>
      </c>
      <c r="Q34" s="2068">
        <v>241093</v>
      </c>
      <c r="R34" s="155" t="s">
        <v>1880</v>
      </c>
      <c r="S34" s="155" t="s">
        <v>1941</v>
      </c>
      <c r="T34" s="430">
        <v>10</v>
      </c>
      <c r="U34" s="430">
        <v>10.1</v>
      </c>
      <c r="V34" s="430" t="s">
        <v>391</v>
      </c>
      <c r="W34" s="155" t="s">
        <v>1877</v>
      </c>
    </row>
    <row r="35" spans="1:23" s="421" customFormat="1" ht="90">
      <c r="A35" s="2044"/>
      <c r="B35" s="2045"/>
      <c r="C35" s="576"/>
      <c r="D35" s="1659" t="s">
        <v>1942</v>
      </c>
      <c r="E35" s="2047">
        <v>0</v>
      </c>
      <c r="F35" s="2069">
        <v>25000</v>
      </c>
      <c r="G35" s="880">
        <v>0</v>
      </c>
      <c r="H35" s="880">
        <v>0</v>
      </c>
      <c r="I35" s="880">
        <v>0</v>
      </c>
      <c r="J35" s="2070">
        <f t="shared" si="8"/>
        <v>25000</v>
      </c>
      <c r="K35" s="2071">
        <v>2</v>
      </c>
      <c r="L35" s="2071">
        <v>3</v>
      </c>
      <c r="M35" s="2071">
        <v>20</v>
      </c>
      <c r="N35" s="2071">
        <v>25</v>
      </c>
      <c r="O35" s="788" t="s">
        <v>308</v>
      </c>
      <c r="P35" s="788" t="s">
        <v>299</v>
      </c>
      <c r="Q35" s="2072">
        <v>241122</v>
      </c>
      <c r="R35" s="2073" t="s">
        <v>1903</v>
      </c>
      <c r="S35" s="2073" t="s">
        <v>1943</v>
      </c>
      <c r="T35" s="355">
        <v>10</v>
      </c>
      <c r="U35" s="355">
        <v>10.1</v>
      </c>
      <c r="V35" s="355" t="s">
        <v>391</v>
      </c>
      <c r="W35" s="2073" t="s">
        <v>1877</v>
      </c>
    </row>
    <row r="36" spans="1:23" s="421" customFormat="1" ht="90">
      <c r="A36" s="2049"/>
      <c r="B36" s="2050"/>
      <c r="C36" s="578"/>
      <c r="D36" s="2060" t="s">
        <v>1944</v>
      </c>
      <c r="E36" s="2052">
        <v>0</v>
      </c>
      <c r="F36" s="2061">
        <v>15000</v>
      </c>
      <c r="G36" s="778">
        <v>0</v>
      </c>
      <c r="H36" s="778">
        <v>0</v>
      </c>
      <c r="I36" s="778">
        <v>0</v>
      </c>
      <c r="J36" s="2062">
        <f t="shared" si="8"/>
        <v>15000</v>
      </c>
      <c r="K36" s="2063">
        <v>2</v>
      </c>
      <c r="L36" s="2063">
        <v>3</v>
      </c>
      <c r="M36" s="2063">
        <v>20</v>
      </c>
      <c r="N36" s="2063">
        <v>25</v>
      </c>
      <c r="O36" s="792" t="s">
        <v>308</v>
      </c>
      <c r="P36" s="792" t="s">
        <v>299</v>
      </c>
      <c r="Q36" s="326">
        <v>241153</v>
      </c>
      <c r="R36" s="325" t="s">
        <v>1899</v>
      </c>
      <c r="S36" s="325" t="s">
        <v>1945</v>
      </c>
      <c r="T36" s="191">
        <v>10</v>
      </c>
      <c r="U36" s="191">
        <v>10.1</v>
      </c>
      <c r="V36" s="191" t="s">
        <v>391</v>
      </c>
      <c r="W36" s="325" t="s">
        <v>1877</v>
      </c>
    </row>
    <row r="37" spans="1:23" s="421" customFormat="1" ht="90">
      <c r="A37" s="2054"/>
      <c r="B37" s="2055"/>
      <c r="C37" s="2074"/>
      <c r="D37" s="2075" t="s">
        <v>3269</v>
      </c>
      <c r="E37" s="2057">
        <v>0</v>
      </c>
      <c r="F37" s="2076">
        <v>15000</v>
      </c>
      <c r="G37" s="1014">
        <v>0</v>
      </c>
      <c r="H37" s="1014">
        <v>0</v>
      </c>
      <c r="I37" s="1014">
        <v>0</v>
      </c>
      <c r="J37" s="2077">
        <f t="shared" si="8"/>
        <v>15000</v>
      </c>
      <c r="K37" s="2078">
        <v>0</v>
      </c>
      <c r="L37" s="2079">
        <v>2</v>
      </c>
      <c r="M37" s="2079">
        <v>20</v>
      </c>
      <c r="N37" s="2079">
        <v>22</v>
      </c>
      <c r="O37" s="1409" t="s">
        <v>308</v>
      </c>
      <c r="P37" s="1409" t="s">
        <v>299</v>
      </c>
      <c r="Q37" s="2080">
        <v>241183</v>
      </c>
      <c r="R37" s="2081" t="s">
        <v>1946</v>
      </c>
      <c r="S37" s="2081" t="s">
        <v>1939</v>
      </c>
      <c r="T37" s="267">
        <v>10</v>
      </c>
      <c r="U37" s="267">
        <v>10.1</v>
      </c>
      <c r="V37" s="267" t="s">
        <v>391</v>
      </c>
      <c r="W37" s="2081" t="s">
        <v>1877</v>
      </c>
    </row>
    <row r="38" spans="1:23" s="421" customFormat="1" ht="90">
      <c r="A38" s="2044"/>
      <c r="B38" s="2045"/>
      <c r="C38" s="576"/>
      <c r="D38" s="1659" t="s">
        <v>3270</v>
      </c>
      <c r="E38" s="2073"/>
      <c r="F38" s="2069">
        <v>30000</v>
      </c>
      <c r="G38" s="880">
        <v>0</v>
      </c>
      <c r="H38" s="880">
        <v>0</v>
      </c>
      <c r="I38" s="880">
        <v>0</v>
      </c>
      <c r="J38" s="2070">
        <f t="shared" si="8"/>
        <v>30000</v>
      </c>
      <c r="K38" s="2071">
        <v>6</v>
      </c>
      <c r="L38" s="2071">
        <v>4</v>
      </c>
      <c r="M38" s="2071">
        <v>40</v>
      </c>
      <c r="N38" s="2071">
        <v>50</v>
      </c>
      <c r="O38" s="788" t="s">
        <v>308</v>
      </c>
      <c r="P38" s="788" t="s">
        <v>299</v>
      </c>
      <c r="Q38" s="2072">
        <v>241214</v>
      </c>
      <c r="R38" s="2073" t="s">
        <v>1887</v>
      </c>
      <c r="S38" s="2073" t="s">
        <v>1947</v>
      </c>
      <c r="T38" s="191">
        <v>10</v>
      </c>
      <c r="U38" s="191">
        <v>10.1</v>
      </c>
      <c r="V38" s="191" t="s">
        <v>391</v>
      </c>
      <c r="W38" s="2073" t="s">
        <v>1877</v>
      </c>
    </row>
    <row r="39" spans="1:23" s="421" customFormat="1" ht="90">
      <c r="A39" s="2044"/>
      <c r="B39" s="2045"/>
      <c r="C39" s="576"/>
      <c r="D39" s="1659" t="s">
        <v>1948</v>
      </c>
      <c r="E39" s="880">
        <v>0</v>
      </c>
      <c r="F39" s="2069">
        <v>15000</v>
      </c>
      <c r="G39" s="880">
        <v>0</v>
      </c>
      <c r="H39" s="880">
        <v>0</v>
      </c>
      <c r="I39" s="880">
        <v>0</v>
      </c>
      <c r="J39" s="2070">
        <f t="shared" si="8"/>
        <v>15000</v>
      </c>
      <c r="K39" s="2071"/>
      <c r="L39" s="2071">
        <v>2</v>
      </c>
      <c r="M39" s="2071">
        <v>20</v>
      </c>
      <c r="N39" s="2071">
        <v>22</v>
      </c>
      <c r="O39" s="788" t="s">
        <v>308</v>
      </c>
      <c r="P39" s="788" t="s">
        <v>299</v>
      </c>
      <c r="Q39" s="2072">
        <v>241214</v>
      </c>
      <c r="R39" s="2082" t="s">
        <v>1949</v>
      </c>
      <c r="S39" s="2073" t="s">
        <v>1950</v>
      </c>
      <c r="T39" s="430">
        <v>10</v>
      </c>
      <c r="U39" s="430">
        <v>10.1</v>
      </c>
      <c r="V39" s="430" t="s">
        <v>391</v>
      </c>
      <c r="W39" s="2073" t="s">
        <v>1877</v>
      </c>
    </row>
    <row r="40" spans="1:23" s="421" customFormat="1" ht="90">
      <c r="A40" s="2044"/>
      <c r="B40" s="2045"/>
      <c r="C40" s="576"/>
      <c r="D40" s="1659" t="s">
        <v>1951</v>
      </c>
      <c r="E40" s="880">
        <v>0</v>
      </c>
      <c r="F40" s="2069">
        <v>20000</v>
      </c>
      <c r="G40" s="880">
        <v>0</v>
      </c>
      <c r="H40" s="880">
        <v>0</v>
      </c>
      <c r="I40" s="880">
        <v>0</v>
      </c>
      <c r="J40" s="2070">
        <f t="shared" si="8"/>
        <v>20000</v>
      </c>
      <c r="K40" s="2071">
        <v>3</v>
      </c>
      <c r="L40" s="2071">
        <v>2</v>
      </c>
      <c r="M40" s="2071">
        <v>20</v>
      </c>
      <c r="N40" s="2071">
        <v>25</v>
      </c>
      <c r="O40" s="788" t="s">
        <v>308</v>
      </c>
      <c r="P40" s="788" t="s">
        <v>299</v>
      </c>
      <c r="Q40" s="2072">
        <v>22098</v>
      </c>
      <c r="R40" s="2073" t="s">
        <v>1952</v>
      </c>
      <c r="S40" s="2073" t="s">
        <v>1953</v>
      </c>
      <c r="T40" s="355">
        <v>10</v>
      </c>
      <c r="U40" s="355">
        <v>10.1</v>
      </c>
      <c r="V40" s="355" t="s">
        <v>391</v>
      </c>
      <c r="W40" s="2073" t="s">
        <v>1877</v>
      </c>
    </row>
    <row r="41" spans="1:23" s="448" customFormat="1" ht="90">
      <c r="A41" s="949"/>
      <c r="B41" s="1600"/>
      <c r="C41" s="1601"/>
      <c r="D41" s="2083" t="s">
        <v>1954</v>
      </c>
      <c r="E41" s="881">
        <v>0</v>
      </c>
      <c r="F41" s="2084">
        <v>10000</v>
      </c>
      <c r="G41" s="881">
        <v>0</v>
      </c>
      <c r="H41" s="881">
        <v>0</v>
      </c>
      <c r="I41" s="881">
        <v>0</v>
      </c>
      <c r="J41" s="2085">
        <f t="shared" si="8"/>
        <v>10000</v>
      </c>
      <c r="K41" s="2086">
        <v>0</v>
      </c>
      <c r="L41" s="2087">
        <v>2</v>
      </c>
      <c r="M41" s="2087">
        <v>20</v>
      </c>
      <c r="N41" s="2087">
        <v>22</v>
      </c>
      <c r="O41" s="1723" t="s">
        <v>308</v>
      </c>
      <c r="P41" s="1723" t="s">
        <v>299</v>
      </c>
      <c r="Q41" s="2088">
        <v>22098</v>
      </c>
      <c r="R41" s="2089" t="s">
        <v>1946</v>
      </c>
      <c r="S41" s="2089" t="s">
        <v>1955</v>
      </c>
      <c r="T41" s="216">
        <v>10</v>
      </c>
      <c r="U41" s="216">
        <v>10.1</v>
      </c>
      <c r="V41" s="216" t="s">
        <v>391</v>
      </c>
      <c r="W41" s="2089" t="s">
        <v>1877</v>
      </c>
    </row>
    <row r="42" spans="1:23" s="448" customFormat="1" ht="93">
      <c r="A42" s="218"/>
      <c r="B42" s="516"/>
      <c r="C42" s="526">
        <v>7</v>
      </c>
      <c r="D42" s="555" t="s">
        <v>1956</v>
      </c>
      <c r="E42" s="147">
        <v>15000</v>
      </c>
      <c r="F42" s="872">
        <v>0</v>
      </c>
      <c r="G42" s="872">
        <v>0</v>
      </c>
      <c r="H42" s="872">
        <v>0</v>
      </c>
      <c r="I42" s="872">
        <v>0</v>
      </c>
      <c r="J42" s="306">
        <f t="shared" si="8"/>
        <v>15000</v>
      </c>
      <c r="K42" s="1319">
        <v>0</v>
      </c>
      <c r="L42" s="449">
        <v>2</v>
      </c>
      <c r="M42" s="449">
        <v>20</v>
      </c>
      <c r="N42" s="449">
        <v>22</v>
      </c>
      <c r="O42" s="146" t="s">
        <v>308</v>
      </c>
      <c r="P42" s="146" t="s">
        <v>299</v>
      </c>
      <c r="Q42" s="191" t="s">
        <v>2940</v>
      </c>
      <c r="R42" s="175" t="s">
        <v>1946</v>
      </c>
      <c r="S42" s="175" t="s">
        <v>1939</v>
      </c>
      <c r="T42" s="191">
        <v>10</v>
      </c>
      <c r="U42" s="191">
        <v>10.1</v>
      </c>
      <c r="V42" s="191" t="s">
        <v>391</v>
      </c>
      <c r="W42" s="175" t="s">
        <v>1877</v>
      </c>
    </row>
    <row r="43" spans="1:23" s="421" customFormat="1" ht="344.25" customHeight="1">
      <c r="A43" s="419"/>
      <c r="B43" s="561"/>
      <c r="C43" s="562">
        <v>8</v>
      </c>
      <c r="D43" s="114" t="s">
        <v>506</v>
      </c>
      <c r="E43" s="115">
        <v>30000</v>
      </c>
      <c r="F43" s="778">
        <v>0</v>
      </c>
      <c r="G43" s="778">
        <v>0</v>
      </c>
      <c r="H43" s="778">
        <v>0</v>
      </c>
      <c r="I43" s="778">
        <v>0</v>
      </c>
      <c r="J43" s="353">
        <f>SUM(E43:I43)</f>
        <v>30000</v>
      </c>
      <c r="K43" s="151">
        <v>2</v>
      </c>
      <c r="L43" s="151">
        <v>4</v>
      </c>
      <c r="M43" s="151">
        <v>44</v>
      </c>
      <c r="N43" s="151">
        <f>SUM(K43:M43)</f>
        <v>50</v>
      </c>
      <c r="O43" s="149" t="s">
        <v>3139</v>
      </c>
      <c r="P43" s="149" t="s">
        <v>3140</v>
      </c>
      <c r="Q43" s="233">
        <v>21976</v>
      </c>
      <c r="R43" s="152" t="s">
        <v>436</v>
      </c>
      <c r="S43" s="305" t="s">
        <v>507</v>
      </c>
      <c r="T43" s="191">
        <v>10</v>
      </c>
      <c r="U43" s="191">
        <v>10.1</v>
      </c>
      <c r="V43" s="191" t="s">
        <v>391</v>
      </c>
      <c r="W43" s="168" t="s">
        <v>432</v>
      </c>
    </row>
    <row r="44" spans="1:23" s="421" customFormat="1" ht="46.5">
      <c r="A44" s="451"/>
      <c r="B44" s="565"/>
      <c r="C44" s="566">
        <v>9</v>
      </c>
      <c r="D44" s="116" t="s">
        <v>800</v>
      </c>
      <c r="E44" s="193"/>
      <c r="F44" s="165">
        <f>SUM(F45:F49)</f>
        <v>180000</v>
      </c>
      <c r="G44" s="777">
        <v>0</v>
      </c>
      <c r="H44" s="777">
        <v>0</v>
      </c>
      <c r="I44" s="777">
        <v>0</v>
      </c>
      <c r="J44" s="452">
        <f>SUM(E44:I44)</f>
        <v>180000</v>
      </c>
      <c r="K44" s="443"/>
      <c r="L44" s="443"/>
      <c r="M44" s="443"/>
      <c r="N44" s="443"/>
      <c r="O44" s="340"/>
      <c r="P44" s="436"/>
      <c r="Q44" s="453"/>
      <c r="R44" s="453"/>
      <c r="S44" s="453"/>
      <c r="T44" s="191">
        <v>10</v>
      </c>
      <c r="U44" s="191">
        <v>10.1</v>
      </c>
      <c r="V44" s="191" t="s">
        <v>391</v>
      </c>
      <c r="W44" s="437" t="s">
        <v>774</v>
      </c>
    </row>
    <row r="45" spans="1:23" s="2094" customFormat="1" ht="202.5">
      <c r="A45" s="2090"/>
      <c r="B45" s="2091"/>
      <c r="C45" s="1655"/>
      <c r="D45" s="1659" t="s">
        <v>801</v>
      </c>
      <c r="E45" s="880">
        <v>0</v>
      </c>
      <c r="F45" s="2046">
        <v>30000</v>
      </c>
      <c r="G45" s="2092">
        <v>0</v>
      </c>
      <c r="H45" s="2092">
        <v>0</v>
      </c>
      <c r="I45" s="2092">
        <v>0</v>
      </c>
      <c r="J45" s="2030">
        <f t="shared" ref="J45:J50" si="9">SUM(E45:I45)</f>
        <v>30000</v>
      </c>
      <c r="K45" s="1656">
        <v>40</v>
      </c>
      <c r="L45" s="1656">
        <v>5</v>
      </c>
      <c r="M45" s="1656">
        <v>10</v>
      </c>
      <c r="N45" s="1656">
        <f t="shared" ref="N45:N51" si="10">SUM(K45:M45)</f>
        <v>55</v>
      </c>
      <c r="O45" s="788" t="s">
        <v>3153</v>
      </c>
      <c r="P45" s="788" t="s">
        <v>3154</v>
      </c>
      <c r="Q45" s="2093" t="s">
        <v>802</v>
      </c>
      <c r="R45" s="781" t="s">
        <v>803</v>
      </c>
      <c r="S45" s="781" t="s">
        <v>804</v>
      </c>
      <c r="T45" s="430">
        <v>10</v>
      </c>
      <c r="U45" s="430">
        <v>10.1</v>
      </c>
      <c r="V45" s="430" t="s">
        <v>391</v>
      </c>
      <c r="W45" s="780" t="s">
        <v>774</v>
      </c>
    </row>
    <row r="46" spans="1:23" s="2094" customFormat="1" ht="114.75" customHeight="1">
      <c r="A46" s="2095"/>
      <c r="B46" s="2096"/>
      <c r="C46" s="1661"/>
      <c r="D46" s="2060" t="s">
        <v>805</v>
      </c>
      <c r="E46" s="778">
        <v>0</v>
      </c>
      <c r="F46" s="2051">
        <v>57500</v>
      </c>
      <c r="G46" s="2097">
        <v>0</v>
      </c>
      <c r="H46" s="2097">
        <v>0</v>
      </c>
      <c r="I46" s="2097">
        <v>0</v>
      </c>
      <c r="J46" s="2031">
        <f t="shared" si="9"/>
        <v>57500</v>
      </c>
      <c r="K46" s="1662">
        <v>20</v>
      </c>
      <c r="L46" s="1662">
        <v>10</v>
      </c>
      <c r="M46" s="1662">
        <v>30</v>
      </c>
      <c r="N46" s="1662">
        <f t="shared" si="10"/>
        <v>60</v>
      </c>
      <c r="O46" s="792" t="s">
        <v>308</v>
      </c>
      <c r="P46" s="792" t="s">
        <v>299</v>
      </c>
      <c r="Q46" s="2098" t="s">
        <v>802</v>
      </c>
      <c r="R46" s="791" t="s">
        <v>806</v>
      </c>
      <c r="S46" s="791" t="s">
        <v>807</v>
      </c>
      <c r="T46" s="355">
        <v>10</v>
      </c>
      <c r="U46" s="355">
        <v>10.1</v>
      </c>
      <c r="V46" s="355" t="s">
        <v>391</v>
      </c>
      <c r="W46" s="801" t="s">
        <v>774</v>
      </c>
    </row>
    <row r="47" spans="1:23" s="2094" customFormat="1" ht="233.25" customHeight="1">
      <c r="A47" s="1398"/>
      <c r="B47" s="2099"/>
      <c r="C47" s="1664"/>
      <c r="D47" s="2075" t="s">
        <v>808</v>
      </c>
      <c r="E47" s="1014">
        <v>0</v>
      </c>
      <c r="F47" s="2056">
        <v>42500</v>
      </c>
      <c r="G47" s="2100">
        <v>0</v>
      </c>
      <c r="H47" s="2100">
        <v>0</v>
      </c>
      <c r="I47" s="2100">
        <v>0</v>
      </c>
      <c r="J47" s="2101">
        <f t="shared" si="9"/>
        <v>42500</v>
      </c>
      <c r="K47" s="1666">
        <v>19</v>
      </c>
      <c r="L47" s="1666">
        <v>6</v>
      </c>
      <c r="M47" s="1666">
        <v>20</v>
      </c>
      <c r="N47" s="1666">
        <f t="shared" si="10"/>
        <v>45</v>
      </c>
      <c r="O47" s="1409" t="s">
        <v>3155</v>
      </c>
      <c r="P47" s="1409" t="s">
        <v>3156</v>
      </c>
      <c r="Q47" s="2102" t="s">
        <v>802</v>
      </c>
      <c r="R47" s="1503" t="s">
        <v>809</v>
      </c>
      <c r="S47" s="1503" t="s">
        <v>810</v>
      </c>
      <c r="T47" s="267">
        <v>10</v>
      </c>
      <c r="U47" s="267">
        <v>10.1</v>
      </c>
      <c r="V47" s="267" t="s">
        <v>391</v>
      </c>
      <c r="W47" s="1672" t="s">
        <v>774</v>
      </c>
    </row>
    <row r="48" spans="1:23" s="2094" customFormat="1" ht="202.5">
      <c r="A48" s="2090"/>
      <c r="B48" s="2091"/>
      <c r="C48" s="1655"/>
      <c r="D48" s="1659" t="s">
        <v>811</v>
      </c>
      <c r="E48" s="880">
        <v>0</v>
      </c>
      <c r="F48" s="2046">
        <v>40000</v>
      </c>
      <c r="G48" s="2092">
        <v>0</v>
      </c>
      <c r="H48" s="2092">
        <v>0</v>
      </c>
      <c r="I48" s="2092">
        <v>0</v>
      </c>
      <c r="J48" s="2030">
        <f t="shared" si="9"/>
        <v>40000</v>
      </c>
      <c r="K48" s="1892">
        <v>33</v>
      </c>
      <c r="L48" s="1892">
        <v>7</v>
      </c>
      <c r="M48" s="1892">
        <v>45</v>
      </c>
      <c r="N48" s="1656">
        <f t="shared" si="10"/>
        <v>85</v>
      </c>
      <c r="O48" s="1463" t="s">
        <v>3157</v>
      </c>
      <c r="P48" s="1463" t="s">
        <v>3158</v>
      </c>
      <c r="Q48" s="2093" t="s">
        <v>802</v>
      </c>
      <c r="R48" s="1475" t="s">
        <v>812</v>
      </c>
      <c r="S48" s="1475" t="s">
        <v>813</v>
      </c>
      <c r="T48" s="191">
        <v>10</v>
      </c>
      <c r="U48" s="191">
        <v>10.1</v>
      </c>
      <c r="V48" s="191" t="s">
        <v>391</v>
      </c>
      <c r="W48" s="780" t="s">
        <v>774</v>
      </c>
    </row>
    <row r="49" spans="1:23" s="2094" customFormat="1" ht="112.5">
      <c r="A49" s="2095"/>
      <c r="B49" s="2096"/>
      <c r="C49" s="1661"/>
      <c r="D49" s="2060" t="s">
        <v>814</v>
      </c>
      <c r="E49" s="778">
        <v>0</v>
      </c>
      <c r="F49" s="2051">
        <v>10000</v>
      </c>
      <c r="G49" s="2097">
        <v>0</v>
      </c>
      <c r="H49" s="2097">
        <v>0</v>
      </c>
      <c r="I49" s="2097">
        <v>0</v>
      </c>
      <c r="J49" s="2031">
        <f t="shared" si="9"/>
        <v>10000</v>
      </c>
      <c r="K49" s="1901" t="s">
        <v>150</v>
      </c>
      <c r="L49" s="2103">
        <v>15</v>
      </c>
      <c r="M49" s="2103">
        <v>10</v>
      </c>
      <c r="N49" s="2103">
        <f t="shared" si="10"/>
        <v>25</v>
      </c>
      <c r="O49" s="1751" t="s">
        <v>3249</v>
      </c>
      <c r="P49" s="1463" t="s">
        <v>3250</v>
      </c>
      <c r="Q49" s="1482" t="s">
        <v>815</v>
      </c>
      <c r="R49" s="781" t="s">
        <v>806</v>
      </c>
      <c r="S49" s="781" t="s">
        <v>807</v>
      </c>
      <c r="T49" s="191">
        <v>10</v>
      </c>
      <c r="U49" s="191">
        <v>10.1</v>
      </c>
      <c r="V49" s="191" t="s">
        <v>391</v>
      </c>
      <c r="W49" s="801" t="s">
        <v>774</v>
      </c>
    </row>
    <row r="50" spans="1:23" s="421" customFormat="1" ht="93">
      <c r="A50" s="419"/>
      <c r="B50" s="561"/>
      <c r="C50" s="562">
        <v>10</v>
      </c>
      <c r="D50" s="144" t="s">
        <v>1069</v>
      </c>
      <c r="E50" s="778">
        <v>0</v>
      </c>
      <c r="F50" s="115">
        <v>30200</v>
      </c>
      <c r="G50" s="778">
        <v>0</v>
      </c>
      <c r="H50" s="778">
        <v>0</v>
      </c>
      <c r="I50" s="778">
        <v>0</v>
      </c>
      <c r="J50" s="395">
        <f t="shared" si="9"/>
        <v>30200</v>
      </c>
      <c r="K50" s="1184">
        <v>0</v>
      </c>
      <c r="L50" s="239">
        <v>5</v>
      </c>
      <c r="M50" s="239">
        <v>30</v>
      </c>
      <c r="N50" s="239">
        <f t="shared" si="10"/>
        <v>35</v>
      </c>
      <c r="O50" s="149" t="s">
        <v>308</v>
      </c>
      <c r="P50" s="149" t="s">
        <v>3012</v>
      </c>
      <c r="Q50" s="207">
        <v>21976</v>
      </c>
      <c r="R50" s="218" t="s">
        <v>1070</v>
      </c>
      <c r="S50" s="218" t="s">
        <v>1032</v>
      </c>
      <c r="T50" s="191">
        <v>10</v>
      </c>
      <c r="U50" s="191">
        <v>10.1</v>
      </c>
      <c r="V50" s="191" t="s">
        <v>391</v>
      </c>
      <c r="W50" s="150" t="s">
        <v>1024</v>
      </c>
    </row>
    <row r="51" spans="1:23" s="421" customFormat="1" ht="93">
      <c r="A51" s="419"/>
      <c r="B51" s="561"/>
      <c r="C51" s="529">
        <v>11</v>
      </c>
      <c r="D51" s="113" t="s">
        <v>1807</v>
      </c>
      <c r="E51" s="124">
        <v>7300</v>
      </c>
      <c r="F51" s="778">
        <v>0</v>
      </c>
      <c r="G51" s="778">
        <v>0</v>
      </c>
      <c r="H51" s="778">
        <v>0</v>
      </c>
      <c r="I51" s="778">
        <v>0</v>
      </c>
      <c r="J51" s="353">
        <f>SUM(E51:I51)</f>
        <v>7300</v>
      </c>
      <c r="K51" s="151">
        <v>18</v>
      </c>
      <c r="L51" s="151">
        <v>5</v>
      </c>
      <c r="M51" s="151">
        <v>230</v>
      </c>
      <c r="N51" s="151">
        <f t="shared" si="10"/>
        <v>253</v>
      </c>
      <c r="O51" s="149" t="s">
        <v>308</v>
      </c>
      <c r="P51" s="149" t="s">
        <v>3012</v>
      </c>
      <c r="Q51" s="191" t="s">
        <v>3013</v>
      </c>
      <c r="R51" s="149" t="s">
        <v>1808</v>
      </c>
      <c r="S51" s="152" t="s">
        <v>1809</v>
      </c>
      <c r="T51" s="191">
        <v>10</v>
      </c>
      <c r="U51" s="191">
        <v>10.1</v>
      </c>
      <c r="V51" s="191" t="s">
        <v>391</v>
      </c>
      <c r="W51" s="189" t="s">
        <v>1725</v>
      </c>
    </row>
    <row r="52" spans="1:23" s="421" customFormat="1" ht="93">
      <c r="A52" s="419"/>
      <c r="B52" s="561"/>
      <c r="C52" s="562">
        <v>12</v>
      </c>
      <c r="D52" s="187" t="s">
        <v>2470</v>
      </c>
      <c r="E52" s="872">
        <v>0</v>
      </c>
      <c r="F52" s="188">
        <v>150000</v>
      </c>
      <c r="G52" s="872">
        <v>0</v>
      </c>
      <c r="H52" s="872">
        <v>0</v>
      </c>
      <c r="I52" s="872">
        <v>0</v>
      </c>
      <c r="J52" s="188">
        <v>150000</v>
      </c>
      <c r="K52" s="239" t="s">
        <v>307</v>
      </c>
      <c r="L52" s="239">
        <v>20</v>
      </c>
      <c r="M52" s="239">
        <v>45</v>
      </c>
      <c r="N52" s="239">
        <v>65</v>
      </c>
      <c r="O52" s="149" t="s">
        <v>308</v>
      </c>
      <c r="P52" s="149" t="s">
        <v>3012</v>
      </c>
      <c r="Q52" s="191" t="s">
        <v>2940</v>
      </c>
      <c r="R52" s="218" t="s">
        <v>2468</v>
      </c>
      <c r="S52" s="218" t="s">
        <v>2469</v>
      </c>
      <c r="T52" s="191">
        <v>10</v>
      </c>
      <c r="U52" s="191">
        <v>10.1</v>
      </c>
      <c r="V52" s="191" t="s">
        <v>391</v>
      </c>
      <c r="W52" s="218" t="s">
        <v>2461</v>
      </c>
    </row>
    <row r="53" spans="1:23" s="421" customFormat="1" ht="93">
      <c r="A53" s="419"/>
      <c r="B53" s="561"/>
      <c r="C53" s="562">
        <v>13</v>
      </c>
      <c r="D53" s="187" t="s">
        <v>3271</v>
      </c>
      <c r="E53" s="778">
        <v>0</v>
      </c>
      <c r="F53" s="188">
        <v>150000</v>
      </c>
      <c r="G53" s="778">
        <v>0</v>
      </c>
      <c r="H53" s="778">
        <v>0</v>
      </c>
      <c r="I53" s="778">
        <v>0</v>
      </c>
      <c r="J53" s="188">
        <v>150000</v>
      </c>
      <c r="K53" s="239" t="s">
        <v>307</v>
      </c>
      <c r="L53" s="239">
        <v>15</v>
      </c>
      <c r="M53" s="239">
        <v>30</v>
      </c>
      <c r="N53" s="239">
        <v>45</v>
      </c>
      <c r="O53" s="149" t="s">
        <v>308</v>
      </c>
      <c r="P53" s="149" t="s">
        <v>3012</v>
      </c>
      <c r="Q53" s="191" t="s">
        <v>2940</v>
      </c>
      <c r="R53" s="218" t="s">
        <v>2468</v>
      </c>
      <c r="S53" s="218" t="s">
        <v>2469</v>
      </c>
      <c r="T53" s="191">
        <v>10</v>
      </c>
      <c r="U53" s="191">
        <v>10.1</v>
      </c>
      <c r="V53" s="191" t="s">
        <v>391</v>
      </c>
      <c r="W53" s="218" t="s">
        <v>2461</v>
      </c>
    </row>
    <row r="54" spans="1:23" s="421" customFormat="1" ht="93">
      <c r="A54" s="419"/>
      <c r="B54" s="561"/>
      <c r="C54" s="562">
        <v>14</v>
      </c>
      <c r="D54" s="187" t="s">
        <v>2919</v>
      </c>
      <c r="E54" s="872">
        <v>0</v>
      </c>
      <c r="F54" s="188">
        <v>150000</v>
      </c>
      <c r="G54" s="872">
        <v>0</v>
      </c>
      <c r="H54" s="872">
        <v>0</v>
      </c>
      <c r="I54" s="872">
        <v>0</v>
      </c>
      <c r="J54" s="188">
        <v>150000</v>
      </c>
      <c r="K54" s="239" t="s">
        <v>307</v>
      </c>
      <c r="L54" s="239">
        <v>45</v>
      </c>
      <c r="M54" s="239">
        <v>20</v>
      </c>
      <c r="N54" s="239">
        <v>65</v>
      </c>
      <c r="O54" s="149" t="s">
        <v>308</v>
      </c>
      <c r="P54" s="149" t="s">
        <v>3012</v>
      </c>
      <c r="Q54" s="191" t="s">
        <v>2940</v>
      </c>
      <c r="R54" s="218" t="s">
        <v>2468</v>
      </c>
      <c r="S54" s="218" t="s">
        <v>2469</v>
      </c>
      <c r="T54" s="191">
        <v>10</v>
      </c>
      <c r="U54" s="191">
        <v>10.1</v>
      </c>
      <c r="V54" s="191" t="s">
        <v>391</v>
      </c>
      <c r="W54" s="218" t="s">
        <v>2461</v>
      </c>
    </row>
    <row r="55" spans="1:23" s="421" customFormat="1" ht="93">
      <c r="A55" s="419"/>
      <c r="B55" s="561"/>
      <c r="C55" s="562">
        <v>15</v>
      </c>
      <c r="D55" s="187" t="s">
        <v>2920</v>
      </c>
      <c r="E55" s="778">
        <v>0</v>
      </c>
      <c r="F55" s="188">
        <v>294000</v>
      </c>
      <c r="G55" s="778">
        <v>0</v>
      </c>
      <c r="H55" s="778">
        <v>0</v>
      </c>
      <c r="I55" s="778">
        <v>0</v>
      </c>
      <c r="J55" s="188">
        <v>294000</v>
      </c>
      <c r="K55" s="239">
        <v>6</v>
      </c>
      <c r="L55" s="239">
        <v>120</v>
      </c>
      <c r="M55" s="239">
        <v>12</v>
      </c>
      <c r="N55" s="239">
        <v>138</v>
      </c>
      <c r="O55" s="149" t="s">
        <v>308</v>
      </c>
      <c r="P55" s="149" t="s">
        <v>3012</v>
      </c>
      <c r="Q55" s="191" t="s">
        <v>2940</v>
      </c>
      <c r="R55" s="218" t="s">
        <v>2468</v>
      </c>
      <c r="S55" s="218" t="s">
        <v>2469</v>
      </c>
      <c r="T55" s="191">
        <v>10</v>
      </c>
      <c r="U55" s="191">
        <v>10.1</v>
      </c>
      <c r="V55" s="191" t="s">
        <v>391</v>
      </c>
      <c r="W55" s="218" t="s">
        <v>2461</v>
      </c>
    </row>
    <row r="56" spans="1:23" s="421" customFormat="1" ht="93">
      <c r="A56" s="419"/>
      <c r="B56" s="561"/>
      <c r="C56" s="562">
        <v>16</v>
      </c>
      <c r="D56" s="187" t="s">
        <v>2471</v>
      </c>
      <c r="E56" s="778">
        <v>0</v>
      </c>
      <c r="F56" s="188">
        <v>150000</v>
      </c>
      <c r="G56" s="778">
        <v>0</v>
      </c>
      <c r="H56" s="778">
        <v>0</v>
      </c>
      <c r="I56" s="778">
        <v>0</v>
      </c>
      <c r="J56" s="188">
        <v>150000</v>
      </c>
      <c r="K56" s="151">
        <v>20</v>
      </c>
      <c r="L56" s="151">
        <v>20</v>
      </c>
      <c r="M56" s="151">
        <v>10</v>
      </c>
      <c r="N56" s="151">
        <v>50</v>
      </c>
      <c r="O56" s="149" t="s">
        <v>308</v>
      </c>
      <c r="P56" s="149" t="s">
        <v>3012</v>
      </c>
      <c r="Q56" s="191" t="s">
        <v>2940</v>
      </c>
      <c r="R56" s="218" t="s">
        <v>2468</v>
      </c>
      <c r="S56" s="218" t="s">
        <v>2469</v>
      </c>
      <c r="T56" s="191">
        <v>10</v>
      </c>
      <c r="U56" s="191">
        <v>10.1</v>
      </c>
      <c r="V56" s="191" t="s">
        <v>391</v>
      </c>
      <c r="W56" s="218" t="s">
        <v>2461</v>
      </c>
    </row>
    <row r="57" spans="1:23" s="421" customFormat="1" ht="93">
      <c r="A57" s="419"/>
      <c r="B57" s="561"/>
      <c r="C57" s="522">
        <v>17</v>
      </c>
      <c r="D57" s="291" t="s">
        <v>2472</v>
      </c>
      <c r="E57" s="778">
        <v>0</v>
      </c>
      <c r="F57" s="778">
        <v>0</v>
      </c>
      <c r="G57" s="778">
        <v>0</v>
      </c>
      <c r="H57" s="426">
        <v>85800</v>
      </c>
      <c r="I57" s="778">
        <v>0</v>
      </c>
      <c r="J57" s="188">
        <v>85800</v>
      </c>
      <c r="K57" s="151">
        <v>25</v>
      </c>
      <c r="L57" s="151">
        <v>10</v>
      </c>
      <c r="M57" s="151">
        <v>105</v>
      </c>
      <c r="N57" s="151">
        <v>140</v>
      </c>
      <c r="O57" s="149" t="s">
        <v>308</v>
      </c>
      <c r="P57" s="149" t="s">
        <v>3012</v>
      </c>
      <c r="Q57" s="191" t="s">
        <v>2940</v>
      </c>
      <c r="R57" s="218" t="s">
        <v>2468</v>
      </c>
      <c r="S57" s="218" t="s">
        <v>2469</v>
      </c>
      <c r="T57" s="191">
        <v>10</v>
      </c>
      <c r="U57" s="191">
        <v>10.1</v>
      </c>
      <c r="V57" s="191" t="s">
        <v>391</v>
      </c>
      <c r="W57" s="218" t="s">
        <v>2461</v>
      </c>
    </row>
    <row r="58" spans="1:23" s="421" customFormat="1" ht="93">
      <c r="A58" s="419"/>
      <c r="B58" s="561"/>
      <c r="C58" s="562">
        <v>18</v>
      </c>
      <c r="D58" s="144" t="s">
        <v>378</v>
      </c>
      <c r="E58" s="778">
        <v>0</v>
      </c>
      <c r="F58" s="115">
        <v>25000</v>
      </c>
      <c r="G58" s="778">
        <v>0</v>
      </c>
      <c r="H58" s="778">
        <v>0</v>
      </c>
      <c r="I58" s="778">
        <v>0</v>
      </c>
      <c r="J58" s="238">
        <f t="shared" ref="J58:J64" si="11">SUM(E58:I58)</f>
        <v>25000</v>
      </c>
      <c r="K58" s="239">
        <v>1</v>
      </c>
      <c r="L58" s="239">
        <v>4</v>
      </c>
      <c r="M58" s="239">
        <v>15</v>
      </c>
      <c r="N58" s="239">
        <v>20</v>
      </c>
      <c r="O58" s="146" t="s">
        <v>308</v>
      </c>
      <c r="P58" s="354" t="s">
        <v>299</v>
      </c>
      <c r="Q58" s="207">
        <v>22037</v>
      </c>
      <c r="R58" s="191" t="s">
        <v>379</v>
      </c>
      <c r="S58" s="420" t="s">
        <v>380</v>
      </c>
      <c r="T58" s="191">
        <v>10</v>
      </c>
      <c r="U58" s="191">
        <v>10.1</v>
      </c>
      <c r="V58" s="191" t="s">
        <v>391</v>
      </c>
      <c r="W58" s="218" t="s">
        <v>153</v>
      </c>
    </row>
    <row r="59" spans="1:23" s="421" customFormat="1" ht="93">
      <c r="A59" s="419"/>
      <c r="B59" s="561"/>
      <c r="C59" s="562">
        <v>19</v>
      </c>
      <c r="D59" s="145" t="s">
        <v>382</v>
      </c>
      <c r="E59" s="778">
        <v>0</v>
      </c>
      <c r="F59" s="115">
        <v>19000</v>
      </c>
      <c r="G59" s="778">
        <v>0</v>
      </c>
      <c r="H59" s="778">
        <v>0</v>
      </c>
      <c r="I59" s="778">
        <v>0</v>
      </c>
      <c r="J59" s="238">
        <f t="shared" si="11"/>
        <v>19000</v>
      </c>
      <c r="K59" s="239">
        <v>1</v>
      </c>
      <c r="L59" s="239">
        <v>4</v>
      </c>
      <c r="M59" s="239">
        <v>10</v>
      </c>
      <c r="N59" s="239">
        <v>15</v>
      </c>
      <c r="O59" s="146" t="s">
        <v>308</v>
      </c>
      <c r="P59" s="354" t="s">
        <v>299</v>
      </c>
      <c r="Q59" s="207">
        <v>21976</v>
      </c>
      <c r="R59" s="191" t="s">
        <v>350</v>
      </c>
      <c r="S59" s="210" t="s">
        <v>231</v>
      </c>
      <c r="T59" s="191">
        <v>10</v>
      </c>
      <c r="U59" s="191">
        <v>10.1</v>
      </c>
      <c r="V59" s="191" t="s">
        <v>391</v>
      </c>
      <c r="W59" s="218" t="s">
        <v>153</v>
      </c>
    </row>
    <row r="60" spans="1:23" s="421" customFormat="1" ht="93">
      <c r="A60" s="419"/>
      <c r="B60" s="561"/>
      <c r="C60" s="562">
        <v>20</v>
      </c>
      <c r="D60" s="145" t="s">
        <v>383</v>
      </c>
      <c r="E60" s="872">
        <v>0</v>
      </c>
      <c r="F60" s="115">
        <v>19000</v>
      </c>
      <c r="G60" s="872">
        <v>0</v>
      </c>
      <c r="H60" s="872">
        <v>0</v>
      </c>
      <c r="I60" s="872">
        <v>0</v>
      </c>
      <c r="J60" s="238">
        <f t="shared" si="11"/>
        <v>19000</v>
      </c>
      <c r="K60" s="239">
        <v>1</v>
      </c>
      <c r="L60" s="239">
        <v>4</v>
      </c>
      <c r="M60" s="239">
        <v>10</v>
      </c>
      <c r="N60" s="239">
        <v>15</v>
      </c>
      <c r="O60" s="146" t="s">
        <v>308</v>
      </c>
      <c r="P60" s="354" t="s">
        <v>299</v>
      </c>
      <c r="Q60" s="207">
        <v>22098</v>
      </c>
      <c r="R60" s="191" t="s">
        <v>384</v>
      </c>
      <c r="S60" s="210" t="s">
        <v>220</v>
      </c>
      <c r="T60" s="191">
        <v>10</v>
      </c>
      <c r="U60" s="191">
        <v>10.1</v>
      </c>
      <c r="V60" s="191" t="s">
        <v>391</v>
      </c>
      <c r="W60" s="218" t="s">
        <v>153</v>
      </c>
    </row>
    <row r="61" spans="1:23" s="421" customFormat="1" ht="93">
      <c r="A61" s="419"/>
      <c r="B61" s="561"/>
      <c r="C61" s="562">
        <v>21</v>
      </c>
      <c r="D61" s="144" t="s">
        <v>385</v>
      </c>
      <c r="E61" s="778">
        <v>0</v>
      </c>
      <c r="F61" s="115">
        <v>29000</v>
      </c>
      <c r="G61" s="778">
        <v>0</v>
      </c>
      <c r="H61" s="778">
        <v>0</v>
      </c>
      <c r="I61" s="778">
        <v>0</v>
      </c>
      <c r="J61" s="238">
        <f t="shared" si="11"/>
        <v>29000</v>
      </c>
      <c r="K61" s="239">
        <v>1</v>
      </c>
      <c r="L61" s="239">
        <v>4</v>
      </c>
      <c r="M61" s="239">
        <v>15</v>
      </c>
      <c r="N61" s="239">
        <v>20</v>
      </c>
      <c r="O61" s="146" t="s">
        <v>308</v>
      </c>
      <c r="P61" s="354" t="s">
        <v>299</v>
      </c>
      <c r="Q61" s="207">
        <v>22068</v>
      </c>
      <c r="R61" s="191" t="s">
        <v>386</v>
      </c>
      <c r="S61" s="210" t="s">
        <v>387</v>
      </c>
      <c r="T61" s="191">
        <v>10</v>
      </c>
      <c r="U61" s="191">
        <v>10.1</v>
      </c>
      <c r="V61" s="191" t="s">
        <v>391</v>
      </c>
      <c r="W61" s="218" t="s">
        <v>153</v>
      </c>
    </row>
    <row r="62" spans="1:23" s="421" customFormat="1" ht="100.5" customHeight="1">
      <c r="A62" s="419"/>
      <c r="B62" s="561"/>
      <c r="C62" s="563">
        <v>22</v>
      </c>
      <c r="D62" s="113" t="s">
        <v>1206</v>
      </c>
      <c r="E62" s="778">
        <v>0</v>
      </c>
      <c r="F62" s="778">
        <v>0</v>
      </c>
      <c r="G62" s="778">
        <v>0</v>
      </c>
      <c r="H62" s="778">
        <v>0</v>
      </c>
      <c r="I62" s="778">
        <v>0</v>
      </c>
      <c r="J62" s="778">
        <v>0</v>
      </c>
      <c r="K62" s="1036">
        <v>0</v>
      </c>
      <c r="L62" s="1036">
        <v>20</v>
      </c>
      <c r="M62" s="1036">
        <v>0</v>
      </c>
      <c r="N62" s="1036">
        <f>SUM(K62:M62)</f>
        <v>20</v>
      </c>
      <c r="O62" s="146" t="s">
        <v>308</v>
      </c>
      <c r="P62" s="354" t="s">
        <v>299</v>
      </c>
      <c r="Q62" s="356">
        <v>21947</v>
      </c>
      <c r="R62" s="149" t="s">
        <v>1207</v>
      </c>
      <c r="S62" s="423" t="s">
        <v>1208</v>
      </c>
      <c r="T62" s="191">
        <v>10</v>
      </c>
      <c r="U62" s="191">
        <v>10.1</v>
      </c>
      <c r="V62" s="191" t="s">
        <v>391</v>
      </c>
      <c r="W62" s="168" t="s">
        <v>1171</v>
      </c>
    </row>
    <row r="63" spans="1:23" s="421" customFormat="1" ht="98.25" customHeight="1">
      <c r="A63" s="419"/>
      <c r="B63" s="561"/>
      <c r="C63" s="562">
        <v>23</v>
      </c>
      <c r="D63" s="144" t="s">
        <v>3279</v>
      </c>
      <c r="E63" s="778">
        <v>0</v>
      </c>
      <c r="F63" s="147">
        <v>100000</v>
      </c>
      <c r="G63" s="778">
        <v>0</v>
      </c>
      <c r="H63" s="778">
        <v>0</v>
      </c>
      <c r="I63" s="778">
        <v>0</v>
      </c>
      <c r="J63" s="188">
        <f t="shared" si="11"/>
        <v>100000</v>
      </c>
      <c r="K63" s="239">
        <v>20</v>
      </c>
      <c r="L63" s="239">
        <v>10</v>
      </c>
      <c r="M63" s="239">
        <v>150</v>
      </c>
      <c r="N63" s="239">
        <v>180</v>
      </c>
      <c r="O63" s="146" t="s">
        <v>308</v>
      </c>
      <c r="P63" s="146" t="s">
        <v>299</v>
      </c>
      <c r="Q63" s="246">
        <v>21885</v>
      </c>
      <c r="R63" s="189" t="s">
        <v>1660</v>
      </c>
      <c r="S63" s="189" t="s">
        <v>1661</v>
      </c>
      <c r="T63" s="191">
        <v>10</v>
      </c>
      <c r="U63" s="191">
        <v>10.1</v>
      </c>
      <c r="V63" s="191" t="s">
        <v>391</v>
      </c>
      <c r="W63" s="189" t="s">
        <v>3050</v>
      </c>
    </row>
    <row r="64" spans="1:23" s="421" customFormat="1" ht="99" customHeight="1">
      <c r="A64" s="419"/>
      <c r="B64" s="561"/>
      <c r="C64" s="562">
        <v>24</v>
      </c>
      <c r="D64" s="145" t="s">
        <v>2921</v>
      </c>
      <c r="E64" s="778">
        <v>0</v>
      </c>
      <c r="F64" s="147">
        <v>80000</v>
      </c>
      <c r="G64" s="778">
        <v>0</v>
      </c>
      <c r="H64" s="778">
        <v>0</v>
      </c>
      <c r="I64" s="778">
        <v>0</v>
      </c>
      <c r="J64" s="188">
        <f t="shared" si="11"/>
        <v>80000</v>
      </c>
      <c r="K64" s="365">
        <v>3</v>
      </c>
      <c r="L64" s="365">
        <v>5</v>
      </c>
      <c r="M64" s="365">
        <v>80</v>
      </c>
      <c r="N64" s="365">
        <v>88</v>
      </c>
      <c r="O64" s="146" t="s">
        <v>308</v>
      </c>
      <c r="P64" s="354" t="s">
        <v>299</v>
      </c>
      <c r="Q64" s="246">
        <v>21885</v>
      </c>
      <c r="R64" s="189" t="s">
        <v>1662</v>
      </c>
      <c r="S64" s="189" t="s">
        <v>1663</v>
      </c>
      <c r="T64" s="191">
        <v>10</v>
      </c>
      <c r="U64" s="191">
        <v>10.1</v>
      </c>
      <c r="V64" s="191" t="s">
        <v>391</v>
      </c>
      <c r="W64" s="189" t="s">
        <v>3050</v>
      </c>
    </row>
    <row r="65" spans="1:23" s="421" customFormat="1">
      <c r="A65" s="451"/>
      <c r="B65" s="565"/>
      <c r="C65" s="566">
        <v>25</v>
      </c>
      <c r="D65" s="584" t="s">
        <v>390</v>
      </c>
      <c r="E65" s="777">
        <v>0</v>
      </c>
      <c r="F65" s="194">
        <f>SUM(F66:F70)</f>
        <v>155000</v>
      </c>
      <c r="G65" s="777">
        <v>0</v>
      </c>
      <c r="H65" s="777">
        <v>0</v>
      </c>
      <c r="I65" s="777">
        <v>0</v>
      </c>
      <c r="J65" s="158">
        <f t="shared" ref="J65:J70" si="12">SUM(E65:I65)</f>
        <v>155000</v>
      </c>
      <c r="K65" s="1049"/>
      <c r="L65" s="1049"/>
      <c r="M65" s="1049"/>
      <c r="N65" s="1049"/>
      <c r="O65" s="893"/>
      <c r="P65" s="390"/>
      <c r="Q65" s="361"/>
      <c r="R65" s="361"/>
      <c r="S65" s="427"/>
      <c r="T65" s="183">
        <v>10</v>
      </c>
      <c r="U65" s="183">
        <v>10.1</v>
      </c>
      <c r="V65" s="183" t="s">
        <v>391</v>
      </c>
      <c r="W65" s="193" t="s">
        <v>153</v>
      </c>
    </row>
    <row r="66" spans="1:23" s="2094" customFormat="1" ht="235.5" customHeight="1">
      <c r="A66" s="2095"/>
      <c r="B66" s="2096"/>
      <c r="C66" s="1661"/>
      <c r="D66" s="1574" t="s">
        <v>392</v>
      </c>
      <c r="E66" s="778">
        <v>0</v>
      </c>
      <c r="F66" s="2104">
        <v>32000</v>
      </c>
      <c r="G66" s="778">
        <v>0</v>
      </c>
      <c r="H66" s="778">
        <v>0</v>
      </c>
      <c r="I66" s="778">
        <v>0</v>
      </c>
      <c r="J66" s="2105">
        <f t="shared" si="12"/>
        <v>32000</v>
      </c>
      <c r="K66" s="1662">
        <v>2</v>
      </c>
      <c r="L66" s="1662">
        <v>3</v>
      </c>
      <c r="M66" s="1662">
        <v>5</v>
      </c>
      <c r="N66" s="1662">
        <v>10</v>
      </c>
      <c r="O66" s="2106" t="s">
        <v>3280</v>
      </c>
      <c r="P66" s="2107" t="s">
        <v>3281</v>
      </c>
      <c r="Q66" s="1569">
        <v>21885</v>
      </c>
      <c r="R66" s="801" t="s">
        <v>393</v>
      </c>
      <c r="S66" s="791" t="s">
        <v>265</v>
      </c>
      <c r="T66" s="791">
        <v>10</v>
      </c>
      <c r="U66" s="791">
        <v>10.1</v>
      </c>
      <c r="V66" s="791" t="s">
        <v>391</v>
      </c>
      <c r="W66" s="782" t="s">
        <v>153</v>
      </c>
    </row>
    <row r="67" spans="1:23" s="2094" customFormat="1" ht="225">
      <c r="A67" s="1398"/>
      <c r="B67" s="2099"/>
      <c r="C67" s="1664"/>
      <c r="D67" s="1947" t="s">
        <v>394</v>
      </c>
      <c r="E67" s="1014">
        <v>0</v>
      </c>
      <c r="F67" s="2108">
        <v>30000</v>
      </c>
      <c r="G67" s="1014">
        <v>0</v>
      </c>
      <c r="H67" s="1014">
        <v>0</v>
      </c>
      <c r="I67" s="1014">
        <v>0</v>
      </c>
      <c r="J67" s="2109">
        <f t="shared" si="12"/>
        <v>30000</v>
      </c>
      <c r="K67" s="1666">
        <v>2</v>
      </c>
      <c r="L67" s="1666">
        <v>3</v>
      </c>
      <c r="M67" s="1666">
        <v>5</v>
      </c>
      <c r="N67" s="1666">
        <v>10</v>
      </c>
      <c r="O67" s="2110" t="s">
        <v>3282</v>
      </c>
      <c r="P67" s="2111" t="s">
        <v>3283</v>
      </c>
      <c r="Q67" s="1836">
        <v>21947</v>
      </c>
      <c r="R67" s="1672" t="s">
        <v>393</v>
      </c>
      <c r="S67" s="1503" t="s">
        <v>265</v>
      </c>
      <c r="T67" s="1503">
        <v>10</v>
      </c>
      <c r="U67" s="1503">
        <v>10.1</v>
      </c>
      <c r="V67" s="1503" t="s">
        <v>391</v>
      </c>
      <c r="W67" s="1654" t="s">
        <v>153</v>
      </c>
    </row>
    <row r="68" spans="1:23" s="2094" customFormat="1" ht="225">
      <c r="A68" s="2090"/>
      <c r="B68" s="2091"/>
      <c r="C68" s="1655"/>
      <c r="D68" s="1571" t="s">
        <v>395</v>
      </c>
      <c r="E68" s="880">
        <v>0</v>
      </c>
      <c r="F68" s="2112">
        <v>51000</v>
      </c>
      <c r="G68" s="880">
        <v>0</v>
      </c>
      <c r="H68" s="880">
        <v>0</v>
      </c>
      <c r="I68" s="880">
        <v>0</v>
      </c>
      <c r="J68" s="2113">
        <f t="shared" si="12"/>
        <v>51000</v>
      </c>
      <c r="K68" s="1656">
        <v>2</v>
      </c>
      <c r="L68" s="1656">
        <v>3</v>
      </c>
      <c r="M68" s="1656">
        <v>5</v>
      </c>
      <c r="N68" s="1656">
        <v>10</v>
      </c>
      <c r="O68" s="2114" t="s">
        <v>3159</v>
      </c>
      <c r="P68" s="2115" t="s">
        <v>3160</v>
      </c>
      <c r="Q68" s="1478">
        <v>22007</v>
      </c>
      <c r="R68" s="780" t="s">
        <v>393</v>
      </c>
      <c r="S68" s="781" t="s">
        <v>265</v>
      </c>
      <c r="T68" s="781">
        <v>10</v>
      </c>
      <c r="U68" s="781">
        <v>10.1</v>
      </c>
      <c r="V68" s="781" t="s">
        <v>391</v>
      </c>
      <c r="W68" s="779" t="s">
        <v>153</v>
      </c>
    </row>
    <row r="69" spans="1:23" s="2094" customFormat="1" ht="225">
      <c r="A69" s="2090"/>
      <c r="B69" s="2091"/>
      <c r="C69" s="1655"/>
      <c r="D69" s="1571" t="s">
        <v>396</v>
      </c>
      <c r="E69" s="880">
        <v>0</v>
      </c>
      <c r="F69" s="2112">
        <v>32000</v>
      </c>
      <c r="G69" s="880">
        <v>0</v>
      </c>
      <c r="H69" s="880">
        <v>0</v>
      </c>
      <c r="I69" s="880">
        <v>0</v>
      </c>
      <c r="J69" s="2113">
        <f t="shared" si="12"/>
        <v>32000</v>
      </c>
      <c r="K69" s="1656">
        <v>2</v>
      </c>
      <c r="L69" s="1656">
        <v>3</v>
      </c>
      <c r="M69" s="1656">
        <v>5</v>
      </c>
      <c r="N69" s="2116">
        <v>10</v>
      </c>
      <c r="O69" s="2114" t="s">
        <v>3161</v>
      </c>
      <c r="P69" s="2115" t="s">
        <v>3162</v>
      </c>
      <c r="Q69" s="1478">
        <v>22068</v>
      </c>
      <c r="R69" s="780" t="s">
        <v>393</v>
      </c>
      <c r="S69" s="781" t="s">
        <v>265</v>
      </c>
      <c r="T69" s="1475">
        <v>10</v>
      </c>
      <c r="U69" s="781">
        <v>10.1</v>
      </c>
      <c r="V69" s="781" t="s">
        <v>391</v>
      </c>
      <c r="W69" s="779" t="s">
        <v>153</v>
      </c>
    </row>
    <row r="70" spans="1:23" s="2094" customFormat="1" ht="90">
      <c r="A70" s="2095"/>
      <c r="B70" s="2096"/>
      <c r="C70" s="1661"/>
      <c r="D70" s="2117" t="s">
        <v>397</v>
      </c>
      <c r="E70" s="881">
        <v>0</v>
      </c>
      <c r="F70" s="2118">
        <v>10000</v>
      </c>
      <c r="G70" s="881">
        <v>0</v>
      </c>
      <c r="H70" s="881">
        <v>0</v>
      </c>
      <c r="I70" s="881">
        <v>0</v>
      </c>
      <c r="J70" s="2119">
        <f t="shared" si="12"/>
        <v>10000</v>
      </c>
      <c r="K70" s="1726">
        <v>2</v>
      </c>
      <c r="L70" s="1726">
        <v>3</v>
      </c>
      <c r="M70" s="2103">
        <v>25</v>
      </c>
      <c r="N70" s="2103">
        <v>30</v>
      </c>
      <c r="O70" s="792" t="s">
        <v>308</v>
      </c>
      <c r="P70" s="792" t="s">
        <v>299</v>
      </c>
      <c r="Q70" s="1728">
        <v>22098</v>
      </c>
      <c r="R70" s="1959" t="s">
        <v>393</v>
      </c>
      <c r="S70" s="1492" t="s">
        <v>265</v>
      </c>
      <c r="T70" s="1753">
        <v>10</v>
      </c>
      <c r="U70" s="1492">
        <v>10.1</v>
      </c>
      <c r="V70" s="1492" t="s">
        <v>391</v>
      </c>
      <c r="W70" s="1729" t="s">
        <v>153</v>
      </c>
    </row>
    <row r="71" spans="1:23" s="421" customFormat="1">
      <c r="A71" s="451"/>
      <c r="B71" s="565"/>
      <c r="C71" s="566">
        <v>26</v>
      </c>
      <c r="D71" s="116" t="s">
        <v>2938</v>
      </c>
      <c r="E71" s="777">
        <v>0</v>
      </c>
      <c r="F71" s="194">
        <f>SUM(F72:F78)</f>
        <v>180000</v>
      </c>
      <c r="G71" s="777">
        <v>0</v>
      </c>
      <c r="H71" s="777">
        <v>0</v>
      </c>
      <c r="I71" s="777">
        <v>0</v>
      </c>
      <c r="J71" s="442">
        <f t="shared" ref="J71:J78" si="13">SUM(E71:I71)</f>
        <v>180000</v>
      </c>
      <c r="K71" s="443"/>
      <c r="L71" s="443"/>
      <c r="M71" s="443"/>
      <c r="N71" s="443"/>
      <c r="O71" s="340"/>
      <c r="P71" s="436"/>
      <c r="Q71" s="429"/>
      <c r="R71" s="430"/>
      <c r="S71" s="193"/>
      <c r="T71" s="453">
        <v>10</v>
      </c>
      <c r="U71" s="453">
        <v>10.1</v>
      </c>
      <c r="V71" s="453" t="s">
        <v>391</v>
      </c>
      <c r="W71" s="460" t="s">
        <v>432</v>
      </c>
    </row>
    <row r="72" spans="1:23" s="2094" customFormat="1" ht="90">
      <c r="A72" s="2090"/>
      <c r="B72" s="2091"/>
      <c r="C72" s="1655"/>
      <c r="D72" s="1659" t="s">
        <v>509</v>
      </c>
      <c r="E72" s="880">
        <v>0</v>
      </c>
      <c r="F72" s="2112">
        <v>10000</v>
      </c>
      <c r="G72" s="880">
        <v>0</v>
      </c>
      <c r="H72" s="880">
        <v>0</v>
      </c>
      <c r="I72" s="880">
        <v>0</v>
      </c>
      <c r="J72" s="2120">
        <f t="shared" si="13"/>
        <v>10000</v>
      </c>
      <c r="K72" s="1656">
        <v>7</v>
      </c>
      <c r="L72" s="1656">
        <v>3</v>
      </c>
      <c r="M72" s="1656">
        <v>25</v>
      </c>
      <c r="N72" s="1656">
        <f>SUM(K72:M72)</f>
        <v>35</v>
      </c>
      <c r="O72" s="788" t="s">
        <v>308</v>
      </c>
      <c r="P72" s="788" t="s">
        <v>299</v>
      </c>
      <c r="Q72" s="1563">
        <v>21885</v>
      </c>
      <c r="R72" s="1674" t="s">
        <v>510</v>
      </c>
      <c r="S72" s="1963" t="s">
        <v>511</v>
      </c>
      <c r="T72" s="781">
        <v>10</v>
      </c>
      <c r="U72" s="781">
        <v>10.1</v>
      </c>
      <c r="V72" s="781" t="s">
        <v>391</v>
      </c>
      <c r="W72" s="1895" t="s">
        <v>432</v>
      </c>
    </row>
    <row r="73" spans="1:23" s="2094" customFormat="1" ht="90">
      <c r="A73" s="2090"/>
      <c r="B73" s="2091"/>
      <c r="C73" s="1655"/>
      <c r="D73" s="1659" t="s">
        <v>3163</v>
      </c>
      <c r="E73" s="880">
        <v>0</v>
      </c>
      <c r="F73" s="2112">
        <v>31500</v>
      </c>
      <c r="G73" s="880">
        <v>0</v>
      </c>
      <c r="H73" s="880">
        <v>0</v>
      </c>
      <c r="I73" s="880">
        <v>0</v>
      </c>
      <c r="J73" s="2120">
        <f t="shared" si="13"/>
        <v>31500</v>
      </c>
      <c r="K73" s="1656">
        <v>7</v>
      </c>
      <c r="L73" s="1656">
        <v>3</v>
      </c>
      <c r="M73" s="1656">
        <v>40</v>
      </c>
      <c r="N73" s="1656">
        <f t="shared" ref="N73:N78" si="14">SUM(K73:M73)</f>
        <v>50</v>
      </c>
      <c r="O73" s="788" t="s">
        <v>308</v>
      </c>
      <c r="P73" s="788" t="s">
        <v>299</v>
      </c>
      <c r="Q73" s="1563">
        <v>21916</v>
      </c>
      <c r="R73" s="1674" t="s">
        <v>512</v>
      </c>
      <c r="S73" s="1963" t="s">
        <v>513</v>
      </c>
      <c r="T73" s="781">
        <v>10</v>
      </c>
      <c r="U73" s="781">
        <v>10.1</v>
      </c>
      <c r="V73" s="781" t="s">
        <v>391</v>
      </c>
      <c r="W73" s="1895" t="s">
        <v>432</v>
      </c>
    </row>
    <row r="74" spans="1:23" s="2094" customFormat="1" ht="90">
      <c r="A74" s="2090"/>
      <c r="B74" s="2091"/>
      <c r="C74" s="1655"/>
      <c r="D74" s="1659" t="s">
        <v>3164</v>
      </c>
      <c r="E74" s="880">
        <v>0</v>
      </c>
      <c r="F74" s="2112">
        <v>31500</v>
      </c>
      <c r="G74" s="880">
        <v>0</v>
      </c>
      <c r="H74" s="880">
        <v>0</v>
      </c>
      <c r="I74" s="880">
        <v>0</v>
      </c>
      <c r="J74" s="2120">
        <f t="shared" si="13"/>
        <v>31500</v>
      </c>
      <c r="K74" s="1656">
        <v>7</v>
      </c>
      <c r="L74" s="1656">
        <v>3</v>
      </c>
      <c r="M74" s="1656">
        <v>40</v>
      </c>
      <c r="N74" s="1656">
        <f t="shared" si="14"/>
        <v>50</v>
      </c>
      <c r="O74" s="788" t="s">
        <v>308</v>
      </c>
      <c r="P74" s="788" t="s">
        <v>299</v>
      </c>
      <c r="Q74" s="1563">
        <v>21976</v>
      </c>
      <c r="R74" s="1674" t="s">
        <v>487</v>
      </c>
      <c r="S74" s="1658" t="s">
        <v>514</v>
      </c>
      <c r="T74" s="781">
        <v>10</v>
      </c>
      <c r="U74" s="781">
        <v>10.1</v>
      </c>
      <c r="V74" s="781" t="s">
        <v>391</v>
      </c>
      <c r="W74" s="1895" t="s">
        <v>432</v>
      </c>
    </row>
    <row r="75" spans="1:23" s="2094" customFormat="1" ht="90">
      <c r="A75" s="2090"/>
      <c r="B75" s="2091"/>
      <c r="C75" s="1655"/>
      <c r="D75" s="1659" t="s">
        <v>3165</v>
      </c>
      <c r="E75" s="880">
        <v>0</v>
      </c>
      <c r="F75" s="2112">
        <v>31500</v>
      </c>
      <c r="G75" s="880">
        <v>0</v>
      </c>
      <c r="H75" s="880">
        <v>0</v>
      </c>
      <c r="I75" s="880">
        <v>0</v>
      </c>
      <c r="J75" s="2120">
        <f t="shared" si="13"/>
        <v>31500</v>
      </c>
      <c r="K75" s="1656">
        <v>7</v>
      </c>
      <c r="L75" s="1656">
        <v>3</v>
      </c>
      <c r="M75" s="1656">
        <v>40</v>
      </c>
      <c r="N75" s="1656">
        <f t="shared" si="14"/>
        <v>50</v>
      </c>
      <c r="O75" s="788" t="s">
        <v>308</v>
      </c>
      <c r="P75" s="788" t="s">
        <v>299</v>
      </c>
      <c r="Q75" s="1563">
        <v>22007</v>
      </c>
      <c r="R75" s="1674" t="s">
        <v>504</v>
      </c>
      <c r="S75" s="1658" t="s">
        <v>515</v>
      </c>
      <c r="T75" s="781">
        <v>10</v>
      </c>
      <c r="U75" s="781">
        <v>10.1</v>
      </c>
      <c r="V75" s="781" t="s">
        <v>391</v>
      </c>
      <c r="W75" s="1895" t="s">
        <v>432</v>
      </c>
    </row>
    <row r="76" spans="1:23" s="2094" customFormat="1" ht="90">
      <c r="A76" s="2090"/>
      <c r="B76" s="2091"/>
      <c r="C76" s="1655"/>
      <c r="D76" s="1659" t="s">
        <v>3166</v>
      </c>
      <c r="E76" s="880">
        <v>0</v>
      </c>
      <c r="F76" s="2112">
        <v>31500</v>
      </c>
      <c r="G76" s="880">
        <v>0</v>
      </c>
      <c r="H76" s="880">
        <v>0</v>
      </c>
      <c r="I76" s="880">
        <v>0</v>
      </c>
      <c r="J76" s="2120">
        <f t="shared" si="13"/>
        <v>31500</v>
      </c>
      <c r="K76" s="1656">
        <v>7</v>
      </c>
      <c r="L76" s="1656">
        <v>3</v>
      </c>
      <c r="M76" s="1656">
        <v>40</v>
      </c>
      <c r="N76" s="1656">
        <f t="shared" si="14"/>
        <v>50</v>
      </c>
      <c r="O76" s="788" t="s">
        <v>308</v>
      </c>
      <c r="P76" s="788" t="s">
        <v>299</v>
      </c>
      <c r="Q76" s="1563">
        <v>22037</v>
      </c>
      <c r="R76" s="1674" t="s">
        <v>446</v>
      </c>
      <c r="S76" s="1963" t="s">
        <v>447</v>
      </c>
      <c r="T76" s="781">
        <v>10</v>
      </c>
      <c r="U76" s="781">
        <v>10.1</v>
      </c>
      <c r="V76" s="781" t="s">
        <v>391</v>
      </c>
      <c r="W76" s="1895" t="s">
        <v>432</v>
      </c>
    </row>
    <row r="77" spans="1:23" s="2094" customFormat="1" ht="90">
      <c r="A77" s="2090"/>
      <c r="B77" s="2091"/>
      <c r="C77" s="1655"/>
      <c r="D77" s="1659" t="s">
        <v>3167</v>
      </c>
      <c r="E77" s="880">
        <v>0</v>
      </c>
      <c r="F77" s="2112">
        <v>34000</v>
      </c>
      <c r="G77" s="880">
        <v>0</v>
      </c>
      <c r="H77" s="880">
        <v>0</v>
      </c>
      <c r="I77" s="880">
        <v>0</v>
      </c>
      <c r="J77" s="2120">
        <f t="shared" si="13"/>
        <v>34000</v>
      </c>
      <c r="K77" s="1892">
        <v>7</v>
      </c>
      <c r="L77" s="1892">
        <v>3</v>
      </c>
      <c r="M77" s="1892">
        <v>40</v>
      </c>
      <c r="N77" s="1892">
        <f t="shared" si="14"/>
        <v>50</v>
      </c>
      <c r="O77" s="788" t="s">
        <v>308</v>
      </c>
      <c r="P77" s="788" t="s">
        <v>299</v>
      </c>
      <c r="Q77" s="1478">
        <v>22068</v>
      </c>
      <c r="R77" s="1464" t="s">
        <v>516</v>
      </c>
      <c r="S77" s="2121" t="s">
        <v>444</v>
      </c>
      <c r="T77" s="781">
        <v>10</v>
      </c>
      <c r="U77" s="781">
        <v>10.1</v>
      </c>
      <c r="V77" s="781" t="s">
        <v>391</v>
      </c>
      <c r="W77" s="1895" t="s">
        <v>432</v>
      </c>
    </row>
    <row r="78" spans="1:23" s="2094" customFormat="1" ht="90">
      <c r="A78" s="2095"/>
      <c r="B78" s="2096"/>
      <c r="C78" s="1661"/>
      <c r="D78" s="2060" t="s">
        <v>517</v>
      </c>
      <c r="E78" s="2122"/>
      <c r="F78" s="2104">
        <v>10000</v>
      </c>
      <c r="G78" s="778">
        <v>0</v>
      </c>
      <c r="H78" s="778">
        <v>0</v>
      </c>
      <c r="I78" s="778">
        <v>0</v>
      </c>
      <c r="J78" s="2123">
        <f t="shared" si="13"/>
        <v>10000</v>
      </c>
      <c r="K78" s="1887">
        <v>7</v>
      </c>
      <c r="L78" s="1887">
        <v>3</v>
      </c>
      <c r="M78" s="1887">
        <v>25</v>
      </c>
      <c r="N78" s="1887">
        <f t="shared" si="14"/>
        <v>35</v>
      </c>
      <c r="O78" s="1723" t="s">
        <v>308</v>
      </c>
      <c r="P78" s="1723" t="s">
        <v>299</v>
      </c>
      <c r="Q78" s="1688">
        <v>22129</v>
      </c>
      <c r="R78" s="1469" t="s">
        <v>518</v>
      </c>
      <c r="S78" s="2124" t="s">
        <v>444</v>
      </c>
      <c r="T78" s="791">
        <v>10</v>
      </c>
      <c r="U78" s="791">
        <v>10.1</v>
      </c>
      <c r="V78" s="791" t="s">
        <v>391</v>
      </c>
      <c r="W78" s="1888" t="s">
        <v>432</v>
      </c>
    </row>
    <row r="79" spans="1:23" s="421" customFormat="1" ht="93">
      <c r="A79" s="419"/>
      <c r="B79" s="561"/>
      <c r="C79" s="562">
        <v>27</v>
      </c>
      <c r="D79" s="1018" t="s">
        <v>647</v>
      </c>
      <c r="E79" s="872">
        <v>0</v>
      </c>
      <c r="F79" s="115">
        <v>29000</v>
      </c>
      <c r="G79" s="872">
        <v>0</v>
      </c>
      <c r="H79" s="872">
        <v>0</v>
      </c>
      <c r="I79" s="872">
        <v>0</v>
      </c>
      <c r="J79" s="238">
        <f>SUM(E79:I79)</f>
        <v>29000</v>
      </c>
      <c r="K79" s="369">
        <v>3</v>
      </c>
      <c r="L79" s="369">
        <v>4</v>
      </c>
      <c r="M79" s="369">
        <v>30</v>
      </c>
      <c r="N79" s="369">
        <f>SUM(K79:M79)</f>
        <v>37</v>
      </c>
      <c r="O79" s="146" t="s">
        <v>308</v>
      </c>
      <c r="P79" s="146" t="s">
        <v>299</v>
      </c>
      <c r="Q79" s="236">
        <v>22068</v>
      </c>
      <c r="R79" s="235" t="s">
        <v>648</v>
      </c>
      <c r="S79" s="943" t="s">
        <v>649</v>
      </c>
      <c r="T79" s="943">
        <v>10</v>
      </c>
      <c r="U79" s="943">
        <v>10.1</v>
      </c>
      <c r="V79" s="943" t="s">
        <v>391</v>
      </c>
      <c r="W79" s="235" t="s">
        <v>588</v>
      </c>
    </row>
    <row r="80" spans="1:23" s="421" customFormat="1" ht="46.5">
      <c r="A80" s="451"/>
      <c r="B80" s="565"/>
      <c r="C80" s="566">
        <v>28</v>
      </c>
      <c r="D80" s="567" t="s">
        <v>650</v>
      </c>
      <c r="E80" s="1014">
        <v>0</v>
      </c>
      <c r="F80" s="1011">
        <f>SUM(F81:F85)</f>
        <v>120000</v>
      </c>
      <c r="G80" s="1014">
        <v>0</v>
      </c>
      <c r="H80" s="1014">
        <v>0</v>
      </c>
      <c r="I80" s="1014">
        <v>0</v>
      </c>
      <c r="J80" s="1015">
        <f t="shared" ref="J80:J85" si="15">SUM(E80:I80)</f>
        <v>120000</v>
      </c>
      <c r="K80" s="1017"/>
      <c r="L80" s="1017"/>
      <c r="M80" s="1017"/>
      <c r="N80" s="1017"/>
      <c r="O80" s="947"/>
      <c r="P80" s="947"/>
      <c r="Q80" s="156"/>
      <c r="R80" s="1016" t="s">
        <v>651</v>
      </c>
      <c r="S80" s="156" t="s">
        <v>646</v>
      </c>
      <c r="T80" s="156">
        <v>10</v>
      </c>
      <c r="U80" s="156">
        <v>10.1</v>
      </c>
      <c r="V80" s="156" t="s">
        <v>391</v>
      </c>
      <c r="W80" s="1016" t="s">
        <v>588</v>
      </c>
    </row>
    <row r="81" spans="1:23" s="1878" customFormat="1" ht="90">
      <c r="A81" s="159"/>
      <c r="B81" s="2125"/>
      <c r="C81" s="1655"/>
      <c r="D81" s="2115" t="s">
        <v>652</v>
      </c>
      <c r="E81" s="881">
        <v>0</v>
      </c>
      <c r="F81" s="2126">
        <v>25000</v>
      </c>
      <c r="G81" s="881">
        <v>0</v>
      </c>
      <c r="H81" s="881">
        <v>0</v>
      </c>
      <c r="I81" s="881">
        <v>0</v>
      </c>
      <c r="J81" s="2113">
        <f t="shared" si="15"/>
        <v>25000</v>
      </c>
      <c r="K81" s="2127">
        <v>3</v>
      </c>
      <c r="L81" s="2127">
        <v>2</v>
      </c>
      <c r="M81" s="2127">
        <v>50</v>
      </c>
      <c r="N81" s="2127">
        <f>SUM(K81:M81)</f>
        <v>55</v>
      </c>
      <c r="O81" s="788" t="s">
        <v>308</v>
      </c>
      <c r="P81" s="788" t="s">
        <v>299</v>
      </c>
      <c r="Q81" s="160">
        <v>22068</v>
      </c>
      <c r="R81" s="159" t="s">
        <v>653</v>
      </c>
      <c r="S81" s="161" t="s">
        <v>606</v>
      </c>
      <c r="T81" s="161">
        <v>10</v>
      </c>
      <c r="U81" s="161">
        <v>10.1</v>
      </c>
      <c r="V81" s="161" t="s">
        <v>391</v>
      </c>
      <c r="W81" s="159" t="s">
        <v>588</v>
      </c>
    </row>
    <row r="82" spans="1:23" s="1878" customFormat="1" ht="90">
      <c r="A82" s="159"/>
      <c r="B82" s="2125"/>
      <c r="C82" s="1655"/>
      <c r="D82" s="2115" t="s">
        <v>654</v>
      </c>
      <c r="E82" s="880">
        <v>0</v>
      </c>
      <c r="F82" s="2046">
        <v>30000</v>
      </c>
      <c r="G82" s="880">
        <v>0</v>
      </c>
      <c r="H82" s="880">
        <v>0</v>
      </c>
      <c r="I82" s="880">
        <v>0</v>
      </c>
      <c r="J82" s="2113">
        <f>SUM(E82:I82)</f>
        <v>30000</v>
      </c>
      <c r="K82" s="2127">
        <v>1</v>
      </c>
      <c r="L82" s="2127">
        <v>4</v>
      </c>
      <c r="M82" s="2127">
        <v>50</v>
      </c>
      <c r="N82" s="2127">
        <f>SUM(K82:M82)</f>
        <v>55</v>
      </c>
      <c r="O82" s="788" t="s">
        <v>308</v>
      </c>
      <c r="P82" s="788" t="s">
        <v>299</v>
      </c>
      <c r="Q82" s="160">
        <v>22068</v>
      </c>
      <c r="R82" s="159" t="s">
        <v>655</v>
      </c>
      <c r="S82" s="161" t="s">
        <v>634</v>
      </c>
      <c r="T82" s="161">
        <v>10</v>
      </c>
      <c r="U82" s="161">
        <v>10.1</v>
      </c>
      <c r="V82" s="161" t="s">
        <v>391</v>
      </c>
      <c r="W82" s="159" t="s">
        <v>588</v>
      </c>
    </row>
    <row r="83" spans="1:23" s="1878" customFormat="1" ht="90">
      <c r="A83" s="159"/>
      <c r="B83" s="2125"/>
      <c r="C83" s="1655"/>
      <c r="D83" s="2111" t="s">
        <v>656</v>
      </c>
      <c r="E83" s="880">
        <v>0</v>
      </c>
      <c r="F83" s="2056">
        <v>35000</v>
      </c>
      <c r="G83" s="880">
        <v>0</v>
      </c>
      <c r="H83" s="880">
        <v>0</v>
      </c>
      <c r="I83" s="880">
        <v>0</v>
      </c>
      <c r="J83" s="2113">
        <f>SUM(E83:I83)</f>
        <v>35000</v>
      </c>
      <c r="K83" s="1646">
        <v>0</v>
      </c>
      <c r="L83" s="2127">
        <v>5</v>
      </c>
      <c r="M83" s="2127">
        <v>50</v>
      </c>
      <c r="N83" s="2127">
        <f>SUM(K83:M83)</f>
        <v>55</v>
      </c>
      <c r="O83" s="788" t="s">
        <v>308</v>
      </c>
      <c r="P83" s="788" t="s">
        <v>299</v>
      </c>
      <c r="Q83" s="160">
        <v>22098</v>
      </c>
      <c r="R83" s="159" t="s">
        <v>657</v>
      </c>
      <c r="S83" s="161" t="s">
        <v>658</v>
      </c>
      <c r="T83" s="161">
        <v>10</v>
      </c>
      <c r="U83" s="161">
        <v>10.1</v>
      </c>
      <c r="V83" s="161" t="s">
        <v>391</v>
      </c>
      <c r="W83" s="159" t="s">
        <v>588</v>
      </c>
    </row>
    <row r="84" spans="1:23" s="1878" customFormat="1" ht="90">
      <c r="A84" s="1950"/>
      <c r="B84" s="2128"/>
      <c r="C84" s="2129"/>
      <c r="D84" s="2130" t="s">
        <v>659</v>
      </c>
      <c r="E84" s="881">
        <v>0</v>
      </c>
      <c r="F84" s="2126">
        <v>20000</v>
      </c>
      <c r="G84" s="881">
        <v>0</v>
      </c>
      <c r="H84" s="881">
        <v>0</v>
      </c>
      <c r="I84" s="881">
        <v>0</v>
      </c>
      <c r="J84" s="2119">
        <f t="shared" si="15"/>
        <v>20000</v>
      </c>
      <c r="K84" s="2131">
        <v>5</v>
      </c>
      <c r="L84" s="2131">
        <v>3</v>
      </c>
      <c r="M84" s="2131">
        <v>35</v>
      </c>
      <c r="N84" s="2131">
        <f>SUM(K84:M84)</f>
        <v>43</v>
      </c>
      <c r="O84" s="788" t="s">
        <v>308</v>
      </c>
      <c r="P84" s="788" t="s">
        <v>299</v>
      </c>
      <c r="Q84" s="157">
        <v>22098</v>
      </c>
      <c r="R84" s="1950" t="s">
        <v>660</v>
      </c>
      <c r="S84" s="2132" t="s">
        <v>661</v>
      </c>
      <c r="T84" s="2132">
        <v>10</v>
      </c>
      <c r="U84" s="2132">
        <v>10.1</v>
      </c>
      <c r="V84" s="2132" t="s">
        <v>391</v>
      </c>
      <c r="W84" s="1950" t="s">
        <v>588</v>
      </c>
    </row>
    <row r="85" spans="1:23" s="1878" customFormat="1" ht="90">
      <c r="A85" s="163"/>
      <c r="B85" s="2133"/>
      <c r="C85" s="1661"/>
      <c r="D85" s="2107" t="s">
        <v>662</v>
      </c>
      <c r="E85" s="881">
        <v>0</v>
      </c>
      <c r="F85" s="2126">
        <v>10000</v>
      </c>
      <c r="G85" s="881">
        <v>0</v>
      </c>
      <c r="H85" s="881">
        <v>0</v>
      </c>
      <c r="I85" s="881">
        <v>0</v>
      </c>
      <c r="J85" s="2119">
        <f t="shared" si="15"/>
        <v>10000</v>
      </c>
      <c r="K85" s="2134">
        <v>0</v>
      </c>
      <c r="L85" s="2131">
        <v>10</v>
      </c>
      <c r="M85" s="2131">
        <v>20</v>
      </c>
      <c r="N85" s="2131">
        <f>SUM(K85:M85)</f>
        <v>30</v>
      </c>
      <c r="O85" s="1723" t="s">
        <v>308</v>
      </c>
      <c r="P85" s="1723" t="s">
        <v>299</v>
      </c>
      <c r="Q85" s="1548">
        <v>22129</v>
      </c>
      <c r="R85" s="163" t="s">
        <v>663</v>
      </c>
      <c r="S85" s="1549" t="s">
        <v>664</v>
      </c>
      <c r="T85" s="1549">
        <v>10</v>
      </c>
      <c r="U85" s="1549">
        <v>10.1</v>
      </c>
      <c r="V85" s="1549" t="s">
        <v>391</v>
      </c>
      <c r="W85" s="163" t="s">
        <v>588</v>
      </c>
    </row>
    <row r="86" spans="1:23" s="421" customFormat="1" ht="69.75">
      <c r="A86" s="451"/>
      <c r="B86" s="565"/>
      <c r="C86" s="566">
        <v>29</v>
      </c>
      <c r="D86" s="567" t="s">
        <v>917</v>
      </c>
      <c r="E86" s="777">
        <v>0</v>
      </c>
      <c r="F86" s="165">
        <f>SUM(F87:F91)</f>
        <v>162000</v>
      </c>
      <c r="G86" s="777">
        <v>0</v>
      </c>
      <c r="H86" s="777">
        <v>0</v>
      </c>
      <c r="I86" s="777">
        <v>0</v>
      </c>
      <c r="J86" s="452">
        <f>SUM(E86:I86)</f>
        <v>162000</v>
      </c>
      <c r="K86" s="1321"/>
      <c r="L86" s="1321"/>
      <c r="M86" s="443"/>
      <c r="N86" s="443"/>
      <c r="O86" s="340"/>
      <c r="P86" s="436"/>
      <c r="Q86" s="166"/>
      <c r="R86" s="164" t="s">
        <v>919</v>
      </c>
      <c r="S86" s="167" t="s">
        <v>920</v>
      </c>
      <c r="T86" s="1013" t="s">
        <v>921</v>
      </c>
      <c r="U86" s="1013" t="s">
        <v>922</v>
      </c>
      <c r="V86" s="1013" t="s">
        <v>923</v>
      </c>
      <c r="W86" s="460" t="s">
        <v>893</v>
      </c>
    </row>
    <row r="87" spans="1:23" s="1878" customFormat="1" ht="99.95" customHeight="1">
      <c r="A87" s="159"/>
      <c r="B87" s="2125"/>
      <c r="C87" s="1655"/>
      <c r="D87" s="2115" t="s">
        <v>924</v>
      </c>
      <c r="E87" s="881">
        <v>0</v>
      </c>
      <c r="F87" s="2046">
        <v>20000</v>
      </c>
      <c r="G87" s="881">
        <v>0</v>
      </c>
      <c r="H87" s="881">
        <v>0</v>
      </c>
      <c r="I87" s="881">
        <v>0</v>
      </c>
      <c r="J87" s="2101">
        <f t="shared" ref="J87:J93" si="16">SUM(E87:I87)</f>
        <v>20000</v>
      </c>
      <c r="K87" s="2086">
        <v>0</v>
      </c>
      <c r="L87" s="2086">
        <v>0</v>
      </c>
      <c r="M87" s="1656">
        <v>10</v>
      </c>
      <c r="N87" s="1656">
        <v>10</v>
      </c>
      <c r="O87" s="376" t="s">
        <v>308</v>
      </c>
      <c r="P87" s="788" t="s">
        <v>299</v>
      </c>
      <c r="Q87" s="2135" t="s">
        <v>918</v>
      </c>
      <c r="R87" s="1654" t="s">
        <v>919</v>
      </c>
      <c r="S87" s="2136" t="s">
        <v>920</v>
      </c>
      <c r="T87" s="1502" t="s">
        <v>921</v>
      </c>
      <c r="U87" s="1502" t="s">
        <v>922</v>
      </c>
      <c r="V87" s="1502" t="s">
        <v>923</v>
      </c>
      <c r="W87" s="1895" t="s">
        <v>893</v>
      </c>
    </row>
    <row r="88" spans="1:23" s="1878" customFormat="1" ht="99.95" customHeight="1">
      <c r="A88" s="159"/>
      <c r="B88" s="2125"/>
      <c r="C88" s="1655"/>
      <c r="D88" s="2115" t="s">
        <v>3014</v>
      </c>
      <c r="E88" s="880">
        <v>0</v>
      </c>
      <c r="F88" s="2046">
        <v>40000</v>
      </c>
      <c r="G88" s="880">
        <v>0</v>
      </c>
      <c r="H88" s="880">
        <v>0</v>
      </c>
      <c r="I88" s="880">
        <v>0</v>
      </c>
      <c r="J88" s="2030">
        <f t="shared" si="16"/>
        <v>40000</v>
      </c>
      <c r="K88" s="2137">
        <v>0</v>
      </c>
      <c r="L88" s="2137">
        <v>0</v>
      </c>
      <c r="M88" s="1656">
        <v>10</v>
      </c>
      <c r="N88" s="1656">
        <v>10</v>
      </c>
      <c r="O88" s="376" t="s">
        <v>308</v>
      </c>
      <c r="P88" s="788" t="s">
        <v>299</v>
      </c>
      <c r="Q88" s="1894" t="s">
        <v>918</v>
      </c>
      <c r="R88" s="779" t="s">
        <v>919</v>
      </c>
      <c r="S88" s="2138" t="s">
        <v>920</v>
      </c>
      <c r="T88" s="920" t="s">
        <v>925</v>
      </c>
      <c r="U88" s="920" t="s">
        <v>926</v>
      </c>
      <c r="V88" s="920" t="s">
        <v>391</v>
      </c>
      <c r="W88" s="1895" t="s">
        <v>893</v>
      </c>
    </row>
    <row r="89" spans="1:23" s="1878" customFormat="1" ht="99.95" customHeight="1">
      <c r="A89" s="159"/>
      <c r="B89" s="2125"/>
      <c r="C89" s="1655"/>
      <c r="D89" s="2115" t="s">
        <v>927</v>
      </c>
      <c r="E89" s="880">
        <v>0</v>
      </c>
      <c r="F89" s="2046">
        <v>42000</v>
      </c>
      <c r="G89" s="880">
        <v>0</v>
      </c>
      <c r="H89" s="880">
        <v>0</v>
      </c>
      <c r="I89" s="880">
        <v>0</v>
      </c>
      <c r="J89" s="2030">
        <f t="shared" si="16"/>
        <v>42000</v>
      </c>
      <c r="K89" s="2137">
        <v>0</v>
      </c>
      <c r="L89" s="2137">
        <v>0</v>
      </c>
      <c r="M89" s="1656">
        <v>10</v>
      </c>
      <c r="N89" s="1656">
        <v>10</v>
      </c>
      <c r="O89" s="376" t="s">
        <v>308</v>
      </c>
      <c r="P89" s="788" t="s">
        <v>299</v>
      </c>
      <c r="Q89" s="1894" t="s">
        <v>918</v>
      </c>
      <c r="R89" s="779" t="s">
        <v>919</v>
      </c>
      <c r="S89" s="2138" t="s">
        <v>920</v>
      </c>
      <c r="T89" s="1674">
        <v>10</v>
      </c>
      <c r="U89" s="1674">
        <v>10.1</v>
      </c>
      <c r="V89" s="1674" t="s">
        <v>923</v>
      </c>
      <c r="W89" s="1895" t="s">
        <v>893</v>
      </c>
    </row>
    <row r="90" spans="1:23" s="1878" customFormat="1" ht="99.95" customHeight="1">
      <c r="A90" s="159"/>
      <c r="B90" s="2125"/>
      <c r="C90" s="1655"/>
      <c r="D90" s="2115" t="s">
        <v>928</v>
      </c>
      <c r="E90" s="881">
        <v>0</v>
      </c>
      <c r="F90" s="2046">
        <v>50000</v>
      </c>
      <c r="G90" s="881">
        <v>0</v>
      </c>
      <c r="H90" s="881">
        <v>0</v>
      </c>
      <c r="I90" s="881">
        <v>0</v>
      </c>
      <c r="J90" s="2101">
        <f t="shared" si="16"/>
        <v>50000</v>
      </c>
      <c r="K90" s="2086">
        <v>0</v>
      </c>
      <c r="L90" s="2086">
        <v>0</v>
      </c>
      <c r="M90" s="1656">
        <v>5</v>
      </c>
      <c r="N90" s="1656">
        <v>5</v>
      </c>
      <c r="O90" s="376" t="s">
        <v>308</v>
      </c>
      <c r="P90" s="788" t="s">
        <v>299</v>
      </c>
      <c r="Q90" s="2135" t="s">
        <v>918</v>
      </c>
      <c r="R90" s="1654" t="s">
        <v>919</v>
      </c>
      <c r="S90" s="2136" t="s">
        <v>920</v>
      </c>
      <c r="T90" s="1673">
        <v>10</v>
      </c>
      <c r="U90" s="1673">
        <v>10.1</v>
      </c>
      <c r="V90" s="1673" t="s">
        <v>923</v>
      </c>
      <c r="W90" s="1895" t="s">
        <v>893</v>
      </c>
    </row>
    <row r="91" spans="1:23" s="1878" customFormat="1" ht="99.95" customHeight="1">
      <c r="A91" s="163"/>
      <c r="B91" s="2133"/>
      <c r="C91" s="1661"/>
      <c r="D91" s="2107" t="s">
        <v>929</v>
      </c>
      <c r="E91" s="778">
        <v>0</v>
      </c>
      <c r="F91" s="2051">
        <v>10000</v>
      </c>
      <c r="G91" s="778">
        <v>0</v>
      </c>
      <c r="H91" s="778">
        <v>0</v>
      </c>
      <c r="I91" s="778">
        <v>0</v>
      </c>
      <c r="J91" s="2031">
        <f t="shared" si="16"/>
        <v>10000</v>
      </c>
      <c r="K91" s="1184">
        <v>0</v>
      </c>
      <c r="L91" s="1184">
        <v>0</v>
      </c>
      <c r="M91" s="1662">
        <v>10</v>
      </c>
      <c r="N91" s="1662">
        <v>10</v>
      </c>
      <c r="O91" s="377" t="s">
        <v>308</v>
      </c>
      <c r="P91" s="792" t="s">
        <v>299</v>
      </c>
      <c r="Q91" s="1925" t="s">
        <v>918</v>
      </c>
      <c r="R91" s="782" t="s">
        <v>919</v>
      </c>
      <c r="S91" s="2139" t="s">
        <v>920</v>
      </c>
      <c r="T91" s="1757">
        <v>10</v>
      </c>
      <c r="U91" s="1757">
        <v>10.1</v>
      </c>
      <c r="V91" s="1757" t="s">
        <v>923</v>
      </c>
      <c r="W91" s="1888" t="s">
        <v>893</v>
      </c>
    </row>
    <row r="92" spans="1:23" s="421" customFormat="1" ht="99.95" customHeight="1">
      <c r="A92" s="419"/>
      <c r="B92" s="561"/>
      <c r="C92" s="562">
        <v>30</v>
      </c>
      <c r="D92" s="187" t="s">
        <v>1071</v>
      </c>
      <c r="E92" s="882">
        <v>0</v>
      </c>
      <c r="F92" s="170">
        <v>30000</v>
      </c>
      <c r="G92" s="882">
        <v>0</v>
      </c>
      <c r="H92" s="882">
        <v>0</v>
      </c>
      <c r="I92" s="882">
        <v>0</v>
      </c>
      <c r="J92" s="395">
        <f t="shared" si="16"/>
        <v>30000</v>
      </c>
      <c r="K92" s="1054">
        <v>0</v>
      </c>
      <c r="L92" s="239">
        <v>3</v>
      </c>
      <c r="M92" s="239">
        <v>27</v>
      </c>
      <c r="N92" s="239">
        <f t="shared" ref="N92:N93" si="17">SUM(K92:M92)</f>
        <v>30</v>
      </c>
      <c r="O92" s="347" t="s">
        <v>308</v>
      </c>
      <c r="P92" s="354" t="s">
        <v>299</v>
      </c>
      <c r="Q92" s="207">
        <v>22037</v>
      </c>
      <c r="R92" s="218" t="s">
        <v>1072</v>
      </c>
      <c r="S92" s="218" t="s">
        <v>1044</v>
      </c>
      <c r="T92" s="210">
        <v>10</v>
      </c>
      <c r="U92" s="210">
        <v>10.1</v>
      </c>
      <c r="V92" s="210" t="s">
        <v>391</v>
      </c>
      <c r="W92" s="150" t="s">
        <v>1024</v>
      </c>
    </row>
    <row r="93" spans="1:23" s="421" customFormat="1" ht="100.5" customHeight="1">
      <c r="A93" s="419"/>
      <c r="B93" s="561"/>
      <c r="C93" s="562">
        <v>31</v>
      </c>
      <c r="D93" s="144" t="s">
        <v>1073</v>
      </c>
      <c r="E93" s="872">
        <v>0</v>
      </c>
      <c r="F93" s="115">
        <v>29000</v>
      </c>
      <c r="G93" s="872">
        <v>0</v>
      </c>
      <c r="H93" s="872">
        <v>0</v>
      </c>
      <c r="I93" s="872">
        <v>0</v>
      </c>
      <c r="J93" s="395">
        <f t="shared" si="16"/>
        <v>29000</v>
      </c>
      <c r="K93" s="239">
        <v>3</v>
      </c>
      <c r="L93" s="239">
        <v>2</v>
      </c>
      <c r="M93" s="239">
        <v>25</v>
      </c>
      <c r="N93" s="239">
        <f t="shared" si="17"/>
        <v>30</v>
      </c>
      <c r="O93" s="181" t="s">
        <v>308</v>
      </c>
      <c r="P93" s="146" t="s">
        <v>299</v>
      </c>
      <c r="Q93" s="207">
        <v>21947</v>
      </c>
      <c r="R93" s="218" t="s">
        <v>1034</v>
      </c>
      <c r="S93" s="218" t="s">
        <v>1035</v>
      </c>
      <c r="T93" s="210">
        <v>10</v>
      </c>
      <c r="U93" s="210">
        <v>10.1</v>
      </c>
      <c r="V93" s="210" t="s">
        <v>391</v>
      </c>
      <c r="W93" s="150" t="s">
        <v>1024</v>
      </c>
    </row>
    <row r="94" spans="1:23" s="421" customFormat="1" ht="60" customHeight="1">
      <c r="A94" s="451"/>
      <c r="B94" s="565"/>
      <c r="C94" s="566">
        <v>32</v>
      </c>
      <c r="D94" s="116" t="s">
        <v>1074</v>
      </c>
      <c r="E94" s="777">
        <v>0</v>
      </c>
      <c r="F94" s="165">
        <f>SUM(F95:F101)</f>
        <v>141500</v>
      </c>
      <c r="G94" s="777">
        <v>0</v>
      </c>
      <c r="H94" s="777">
        <v>0</v>
      </c>
      <c r="I94" s="777">
        <v>0</v>
      </c>
      <c r="J94" s="452">
        <f>SUM(E94:I94)</f>
        <v>141500</v>
      </c>
      <c r="K94" s="443"/>
      <c r="L94" s="443"/>
      <c r="M94" s="443"/>
      <c r="N94" s="443"/>
      <c r="O94" s="2140"/>
      <c r="P94" s="2067"/>
      <c r="Q94" s="453"/>
      <c r="R94" s="193"/>
      <c r="S94" s="193"/>
      <c r="T94" s="453">
        <v>10</v>
      </c>
      <c r="U94" s="453">
        <v>10.1</v>
      </c>
      <c r="V94" s="453" t="s">
        <v>391</v>
      </c>
      <c r="W94" s="457" t="s">
        <v>1024</v>
      </c>
    </row>
    <row r="95" spans="1:23" s="1878" customFormat="1" ht="99.95" customHeight="1">
      <c r="A95" s="159"/>
      <c r="B95" s="2125"/>
      <c r="C95" s="1655"/>
      <c r="D95" s="1659" t="s">
        <v>3298</v>
      </c>
      <c r="E95" s="880">
        <v>0</v>
      </c>
      <c r="F95" s="2046">
        <v>24500</v>
      </c>
      <c r="G95" s="880">
        <v>0</v>
      </c>
      <c r="H95" s="880">
        <v>0</v>
      </c>
      <c r="I95" s="880">
        <v>0</v>
      </c>
      <c r="J95" s="2030">
        <f>SUM(E95:I95)</f>
        <v>24500</v>
      </c>
      <c r="K95" s="1827">
        <v>0</v>
      </c>
      <c r="L95" s="1827">
        <v>0</v>
      </c>
      <c r="M95" s="1656">
        <v>80</v>
      </c>
      <c r="N95" s="1656">
        <f>SUM(K95:M95)</f>
        <v>80</v>
      </c>
      <c r="O95" s="376" t="s">
        <v>308</v>
      </c>
      <c r="P95" s="788" t="s">
        <v>299</v>
      </c>
      <c r="Q95" s="1563">
        <v>22129</v>
      </c>
      <c r="R95" s="779" t="s">
        <v>1067</v>
      </c>
      <c r="S95" s="159" t="s">
        <v>1068</v>
      </c>
      <c r="T95" s="781">
        <v>10</v>
      </c>
      <c r="U95" s="781">
        <v>10.1</v>
      </c>
      <c r="V95" s="781" t="s">
        <v>391</v>
      </c>
      <c r="W95" s="1658" t="s">
        <v>1024</v>
      </c>
    </row>
    <row r="96" spans="1:23" s="1878" customFormat="1" ht="99.95" customHeight="1">
      <c r="A96" s="159"/>
      <c r="B96" s="2125"/>
      <c r="C96" s="1655"/>
      <c r="D96" s="1659" t="s">
        <v>3187</v>
      </c>
      <c r="E96" s="880">
        <v>0</v>
      </c>
      <c r="F96" s="2046">
        <v>18000</v>
      </c>
      <c r="G96" s="880">
        <v>0</v>
      </c>
      <c r="H96" s="880">
        <v>0</v>
      </c>
      <c r="I96" s="880">
        <v>0</v>
      </c>
      <c r="J96" s="2030">
        <f>SUM(E96:I96)</f>
        <v>18000</v>
      </c>
      <c r="K96" s="1656">
        <v>10</v>
      </c>
      <c r="L96" s="1827">
        <v>0</v>
      </c>
      <c r="M96" s="1656">
        <v>20</v>
      </c>
      <c r="N96" s="1656">
        <f>SUM(K96:M96)</f>
        <v>30</v>
      </c>
      <c r="O96" s="376" t="s">
        <v>308</v>
      </c>
      <c r="P96" s="788" t="s">
        <v>299</v>
      </c>
      <c r="Q96" s="1563">
        <v>21976</v>
      </c>
      <c r="R96" s="779" t="s">
        <v>1040</v>
      </c>
      <c r="S96" s="779" t="s">
        <v>1041</v>
      </c>
      <c r="T96" s="781">
        <v>10</v>
      </c>
      <c r="U96" s="781">
        <v>10.1</v>
      </c>
      <c r="V96" s="781" t="s">
        <v>391</v>
      </c>
      <c r="W96" s="1658" t="s">
        <v>1024</v>
      </c>
    </row>
    <row r="97" spans="1:23" s="1878" customFormat="1" ht="99.95" customHeight="1">
      <c r="A97" s="159"/>
      <c r="B97" s="2125"/>
      <c r="C97" s="1655"/>
      <c r="D97" s="1659" t="s">
        <v>3015</v>
      </c>
      <c r="E97" s="881">
        <v>0</v>
      </c>
      <c r="F97" s="2046">
        <v>18000</v>
      </c>
      <c r="G97" s="881">
        <v>0</v>
      </c>
      <c r="H97" s="881">
        <v>0</v>
      </c>
      <c r="I97" s="881">
        <v>0</v>
      </c>
      <c r="J97" s="2101">
        <f>SUM(E97:I97)</f>
        <v>18000</v>
      </c>
      <c r="K97" s="1666">
        <v>10</v>
      </c>
      <c r="L97" s="1967">
        <v>0</v>
      </c>
      <c r="M97" s="1666">
        <v>20</v>
      </c>
      <c r="N97" s="1666">
        <f>SUM(K97:M97)</f>
        <v>30</v>
      </c>
      <c r="O97" s="376" t="s">
        <v>308</v>
      </c>
      <c r="P97" s="788" t="s">
        <v>299</v>
      </c>
      <c r="Q97" s="1478">
        <v>21916</v>
      </c>
      <c r="R97" s="1658" t="s">
        <v>1028</v>
      </c>
      <c r="S97" s="1818" t="s">
        <v>1029</v>
      </c>
      <c r="T97" s="781">
        <v>10</v>
      </c>
      <c r="U97" s="781">
        <v>10.1</v>
      </c>
      <c r="V97" s="781" t="s">
        <v>391</v>
      </c>
      <c r="W97" s="1658" t="s">
        <v>1024</v>
      </c>
    </row>
    <row r="98" spans="1:23" s="1878" customFormat="1" ht="99.95" customHeight="1">
      <c r="A98" s="159"/>
      <c r="B98" s="2125"/>
      <c r="C98" s="1655"/>
      <c r="D98" s="1659" t="s">
        <v>1075</v>
      </c>
      <c r="E98" s="881">
        <v>0</v>
      </c>
      <c r="F98" s="2046">
        <v>18000</v>
      </c>
      <c r="G98" s="881">
        <v>0</v>
      </c>
      <c r="H98" s="881">
        <v>0</v>
      </c>
      <c r="I98" s="881">
        <v>0</v>
      </c>
      <c r="J98" s="2101">
        <f>SUM(E98:I98)</f>
        <v>18000</v>
      </c>
      <c r="K98" s="1656">
        <v>10</v>
      </c>
      <c r="L98" s="1827">
        <v>0</v>
      </c>
      <c r="M98" s="1656">
        <v>20</v>
      </c>
      <c r="N98" s="1656">
        <f>SUM(K98:M98)</f>
        <v>30</v>
      </c>
      <c r="O98" s="376" t="s">
        <v>308</v>
      </c>
      <c r="P98" s="788" t="s">
        <v>299</v>
      </c>
      <c r="Q98" s="1478">
        <v>21916</v>
      </c>
      <c r="R98" s="1658" t="s">
        <v>1037</v>
      </c>
      <c r="S98" s="1658" t="s">
        <v>1038</v>
      </c>
      <c r="T98" s="781">
        <v>10</v>
      </c>
      <c r="U98" s="781">
        <v>10.1</v>
      </c>
      <c r="V98" s="781" t="s">
        <v>391</v>
      </c>
      <c r="W98" s="1658" t="s">
        <v>1024</v>
      </c>
    </row>
    <row r="99" spans="1:23" s="1878" customFormat="1" ht="99.95" customHeight="1">
      <c r="A99" s="159"/>
      <c r="B99" s="2125"/>
      <c r="C99" s="1655"/>
      <c r="D99" s="1659" t="s">
        <v>3186</v>
      </c>
      <c r="E99" s="880">
        <v>0</v>
      </c>
      <c r="F99" s="2046">
        <v>22500</v>
      </c>
      <c r="G99" s="880">
        <v>0</v>
      </c>
      <c r="H99" s="880">
        <v>0</v>
      </c>
      <c r="I99" s="880">
        <v>0</v>
      </c>
      <c r="J99" s="2030">
        <f t="shared" ref="J99:J100" si="18">SUM(E99:I99)</f>
        <v>22500</v>
      </c>
      <c r="K99" s="1656">
        <v>10</v>
      </c>
      <c r="L99" s="1827">
        <v>0</v>
      </c>
      <c r="M99" s="1656">
        <v>20</v>
      </c>
      <c r="N99" s="1656">
        <f t="shared" ref="N99:N100" si="19">SUM(K99:M99)</f>
        <v>30</v>
      </c>
      <c r="O99" s="376" t="s">
        <v>308</v>
      </c>
      <c r="P99" s="788" t="s">
        <v>299</v>
      </c>
      <c r="Q99" s="1478">
        <v>21885</v>
      </c>
      <c r="R99" s="1658" t="s">
        <v>1076</v>
      </c>
      <c r="S99" s="1658" t="s">
        <v>1077</v>
      </c>
      <c r="T99" s="781">
        <v>10</v>
      </c>
      <c r="U99" s="781">
        <v>10.1</v>
      </c>
      <c r="V99" s="781" t="s">
        <v>391</v>
      </c>
      <c r="W99" s="1658" t="s">
        <v>1024</v>
      </c>
    </row>
    <row r="100" spans="1:23" s="1878" customFormat="1" ht="99.95" customHeight="1">
      <c r="A100" s="159"/>
      <c r="B100" s="2125"/>
      <c r="C100" s="1655"/>
      <c r="D100" s="1659" t="s">
        <v>1078</v>
      </c>
      <c r="E100" s="880">
        <v>0</v>
      </c>
      <c r="F100" s="2046">
        <v>18000</v>
      </c>
      <c r="G100" s="880">
        <v>0</v>
      </c>
      <c r="H100" s="880">
        <v>0</v>
      </c>
      <c r="I100" s="880">
        <v>0</v>
      </c>
      <c r="J100" s="2030">
        <f t="shared" si="18"/>
        <v>18000</v>
      </c>
      <c r="K100" s="1656">
        <v>10</v>
      </c>
      <c r="L100" s="1827">
        <v>0</v>
      </c>
      <c r="M100" s="1656">
        <v>20</v>
      </c>
      <c r="N100" s="1656">
        <f t="shared" si="19"/>
        <v>30</v>
      </c>
      <c r="O100" s="376" t="s">
        <v>308</v>
      </c>
      <c r="P100" s="788" t="s">
        <v>299</v>
      </c>
      <c r="Q100" s="1478">
        <v>22037</v>
      </c>
      <c r="R100" s="1658" t="s">
        <v>1079</v>
      </c>
      <c r="S100" s="1658" t="s">
        <v>1080</v>
      </c>
      <c r="T100" s="781">
        <v>10</v>
      </c>
      <c r="U100" s="781">
        <v>10.1</v>
      </c>
      <c r="V100" s="781" t="s">
        <v>391</v>
      </c>
      <c r="W100" s="1658" t="s">
        <v>1024</v>
      </c>
    </row>
    <row r="101" spans="1:23" s="1878" customFormat="1" ht="99.95" customHeight="1">
      <c r="A101" s="159"/>
      <c r="B101" s="2125"/>
      <c r="C101" s="1534"/>
      <c r="D101" s="1560" t="s">
        <v>3297</v>
      </c>
      <c r="E101" s="880">
        <v>0</v>
      </c>
      <c r="F101" s="2141">
        <v>22500</v>
      </c>
      <c r="G101" s="880">
        <v>0</v>
      </c>
      <c r="H101" s="880">
        <v>0</v>
      </c>
      <c r="I101" s="880">
        <v>0</v>
      </c>
      <c r="J101" s="2030">
        <f>SUM(E101:I101)</f>
        <v>22500</v>
      </c>
      <c r="K101" s="1892">
        <v>10</v>
      </c>
      <c r="L101" s="1899">
        <v>0</v>
      </c>
      <c r="M101" s="1892">
        <v>20</v>
      </c>
      <c r="N101" s="2142">
        <f>SUM(K101:M101)</f>
        <v>30</v>
      </c>
      <c r="O101" s="376" t="s">
        <v>308</v>
      </c>
      <c r="P101" s="788" t="s">
        <v>299</v>
      </c>
      <c r="Q101" s="1478">
        <v>21885</v>
      </c>
      <c r="R101" s="1658" t="s">
        <v>1081</v>
      </c>
      <c r="S101" s="1658" t="s">
        <v>1082</v>
      </c>
      <c r="T101" s="781">
        <v>10</v>
      </c>
      <c r="U101" s="781">
        <v>10.1</v>
      </c>
      <c r="V101" s="781" t="s">
        <v>391</v>
      </c>
      <c r="W101" s="1658" t="s">
        <v>1024</v>
      </c>
    </row>
    <row r="102" spans="1:23" s="421" customFormat="1" ht="138.75" customHeight="1">
      <c r="A102" s="419"/>
      <c r="B102" s="561"/>
      <c r="C102" s="562">
        <v>33</v>
      </c>
      <c r="D102" s="144" t="s">
        <v>1209</v>
      </c>
      <c r="E102" s="872">
        <v>0</v>
      </c>
      <c r="F102" s="171">
        <v>15000</v>
      </c>
      <c r="G102" s="872">
        <v>0</v>
      </c>
      <c r="H102" s="872">
        <v>0</v>
      </c>
      <c r="I102" s="872">
        <v>0</v>
      </c>
      <c r="J102" s="353">
        <f t="shared" ref="J102:J133" si="20">SUM(E102:I102)</f>
        <v>15000</v>
      </c>
      <c r="K102" s="227">
        <v>0</v>
      </c>
      <c r="L102" s="227">
        <v>5</v>
      </c>
      <c r="M102" s="227">
        <v>10</v>
      </c>
      <c r="N102" s="227">
        <f>SUM(K102:M102)</f>
        <v>15</v>
      </c>
      <c r="O102" s="181" t="s">
        <v>308</v>
      </c>
      <c r="P102" s="146" t="s">
        <v>299</v>
      </c>
      <c r="Q102" s="246">
        <v>22098</v>
      </c>
      <c r="R102" s="146" t="s">
        <v>1192</v>
      </c>
      <c r="S102" s="146" t="s">
        <v>1193</v>
      </c>
      <c r="T102" s="191">
        <v>10</v>
      </c>
      <c r="U102" s="191">
        <v>10.1</v>
      </c>
      <c r="V102" s="191" t="s">
        <v>391</v>
      </c>
      <c r="W102" s="168" t="s">
        <v>1171</v>
      </c>
    </row>
    <row r="103" spans="1:23" s="421" customFormat="1" ht="138.75" customHeight="1">
      <c r="A103" s="419"/>
      <c r="B103" s="561"/>
      <c r="C103" s="562">
        <v>34</v>
      </c>
      <c r="D103" s="144" t="s">
        <v>1210</v>
      </c>
      <c r="E103" s="872">
        <v>0</v>
      </c>
      <c r="F103" s="171">
        <v>15000</v>
      </c>
      <c r="G103" s="872">
        <v>0</v>
      </c>
      <c r="H103" s="872">
        <v>0</v>
      </c>
      <c r="I103" s="872">
        <v>0</v>
      </c>
      <c r="J103" s="353">
        <f t="shared" si="20"/>
        <v>15000</v>
      </c>
      <c r="K103" s="227">
        <v>0</v>
      </c>
      <c r="L103" s="227">
        <v>4</v>
      </c>
      <c r="M103" s="227">
        <v>26</v>
      </c>
      <c r="N103" s="227">
        <f t="shared" ref="N103:N114" si="21">SUM(K103:M103)</f>
        <v>30</v>
      </c>
      <c r="O103" s="181" t="s">
        <v>308</v>
      </c>
      <c r="P103" s="146" t="s">
        <v>299</v>
      </c>
      <c r="Q103" s="246">
        <v>21916</v>
      </c>
      <c r="R103" s="146" t="s">
        <v>1211</v>
      </c>
      <c r="S103" s="146" t="s">
        <v>1212</v>
      </c>
      <c r="T103" s="191">
        <v>10</v>
      </c>
      <c r="U103" s="191">
        <v>10.1</v>
      </c>
      <c r="V103" s="191" t="s">
        <v>391</v>
      </c>
      <c r="W103" s="168" t="s">
        <v>1171</v>
      </c>
    </row>
    <row r="104" spans="1:23" s="421" customFormat="1" ht="138.75" customHeight="1">
      <c r="A104" s="419"/>
      <c r="B104" s="561"/>
      <c r="C104" s="562">
        <v>35</v>
      </c>
      <c r="D104" s="568" t="s">
        <v>1213</v>
      </c>
      <c r="E104" s="881">
        <v>0</v>
      </c>
      <c r="F104" s="884">
        <v>30000</v>
      </c>
      <c r="G104" s="881">
        <v>0</v>
      </c>
      <c r="H104" s="881">
        <v>0</v>
      </c>
      <c r="I104" s="881">
        <v>0</v>
      </c>
      <c r="J104" s="353">
        <f t="shared" si="20"/>
        <v>30000</v>
      </c>
      <c r="K104" s="227">
        <v>4</v>
      </c>
      <c r="L104" s="227">
        <v>6</v>
      </c>
      <c r="M104" s="227">
        <v>40</v>
      </c>
      <c r="N104" s="227">
        <f t="shared" si="21"/>
        <v>50</v>
      </c>
      <c r="O104" s="181" t="s">
        <v>308</v>
      </c>
      <c r="P104" s="146" t="s">
        <v>299</v>
      </c>
      <c r="Q104" s="246">
        <v>22007</v>
      </c>
      <c r="R104" s="146" t="s">
        <v>1214</v>
      </c>
      <c r="S104" s="149" t="s">
        <v>1215</v>
      </c>
      <c r="T104" s="191">
        <v>10</v>
      </c>
      <c r="U104" s="191">
        <v>10.1</v>
      </c>
      <c r="V104" s="191" t="s">
        <v>391</v>
      </c>
      <c r="W104" s="168" t="s">
        <v>1171</v>
      </c>
    </row>
    <row r="105" spans="1:23" s="421" customFormat="1" ht="138.75" customHeight="1">
      <c r="A105" s="419"/>
      <c r="B105" s="561"/>
      <c r="C105" s="562">
        <v>36</v>
      </c>
      <c r="D105" s="144" t="s">
        <v>1216</v>
      </c>
      <c r="E105" s="872">
        <v>0</v>
      </c>
      <c r="F105" s="171">
        <v>30000</v>
      </c>
      <c r="G105" s="872">
        <v>0</v>
      </c>
      <c r="H105" s="872">
        <v>0</v>
      </c>
      <c r="I105" s="872">
        <v>0</v>
      </c>
      <c r="J105" s="353">
        <f t="shared" si="20"/>
        <v>30000</v>
      </c>
      <c r="K105" s="227">
        <v>0</v>
      </c>
      <c r="L105" s="227">
        <v>2</v>
      </c>
      <c r="M105" s="227">
        <v>28</v>
      </c>
      <c r="N105" s="227">
        <f t="shared" si="21"/>
        <v>30</v>
      </c>
      <c r="O105" s="181" t="s">
        <v>308</v>
      </c>
      <c r="P105" s="146" t="s">
        <v>299</v>
      </c>
      <c r="Q105" s="246">
        <v>22068</v>
      </c>
      <c r="R105" s="146" t="s">
        <v>1217</v>
      </c>
      <c r="S105" s="146" t="s">
        <v>1218</v>
      </c>
      <c r="T105" s="191">
        <v>10</v>
      </c>
      <c r="U105" s="191">
        <v>10.1</v>
      </c>
      <c r="V105" s="191" t="s">
        <v>391</v>
      </c>
      <c r="W105" s="168" t="s">
        <v>1171</v>
      </c>
    </row>
    <row r="106" spans="1:23" s="421" customFormat="1" ht="69.75">
      <c r="A106" s="451"/>
      <c r="B106" s="565"/>
      <c r="C106" s="566">
        <v>37</v>
      </c>
      <c r="D106" s="116" t="s">
        <v>3141</v>
      </c>
      <c r="E106" s="777">
        <v>0</v>
      </c>
      <c r="F106" s="883">
        <f>SUM(F107:F114)</f>
        <v>159800</v>
      </c>
      <c r="G106" s="777">
        <v>0</v>
      </c>
      <c r="H106" s="777">
        <v>0</v>
      </c>
      <c r="I106" s="883">
        <f>SUM(I107:I114)</f>
        <v>24900</v>
      </c>
      <c r="J106" s="442">
        <f t="shared" si="20"/>
        <v>184700</v>
      </c>
      <c r="K106" s="443"/>
      <c r="L106" s="443"/>
      <c r="M106" s="443"/>
      <c r="N106" s="443"/>
      <c r="O106" s="903"/>
      <c r="P106" s="835"/>
      <c r="Q106" s="453"/>
      <c r="R106" s="193"/>
      <c r="S106" s="193"/>
      <c r="T106" s="430">
        <v>10</v>
      </c>
      <c r="U106" s="430">
        <v>10.1</v>
      </c>
      <c r="V106" s="430" t="s">
        <v>391</v>
      </c>
      <c r="W106" s="460" t="s">
        <v>1171</v>
      </c>
    </row>
    <row r="107" spans="1:23" s="1878" customFormat="1" ht="138.75" customHeight="1">
      <c r="A107" s="159"/>
      <c r="B107" s="2125"/>
      <c r="C107" s="1655"/>
      <c r="D107" s="1659" t="s">
        <v>3142</v>
      </c>
      <c r="E107" s="2143">
        <v>0</v>
      </c>
      <c r="F107" s="2144">
        <v>20000</v>
      </c>
      <c r="G107" s="2145">
        <v>0</v>
      </c>
      <c r="H107" s="2145">
        <v>0</v>
      </c>
      <c r="I107" s="2145">
        <v>0</v>
      </c>
      <c r="J107" s="2120">
        <f t="shared" si="20"/>
        <v>20000</v>
      </c>
      <c r="K107" s="1537">
        <v>10</v>
      </c>
      <c r="L107" s="1537">
        <v>6</v>
      </c>
      <c r="M107" s="1537">
        <v>24</v>
      </c>
      <c r="N107" s="1537">
        <f t="shared" si="21"/>
        <v>40</v>
      </c>
      <c r="O107" s="376" t="s">
        <v>308</v>
      </c>
      <c r="P107" s="788" t="s">
        <v>299</v>
      </c>
      <c r="Q107" s="800">
        <v>21947</v>
      </c>
      <c r="R107" s="788" t="s">
        <v>1189</v>
      </c>
      <c r="S107" s="788" t="s">
        <v>1190</v>
      </c>
      <c r="T107" s="1674">
        <v>10</v>
      </c>
      <c r="U107" s="1674">
        <v>10.1</v>
      </c>
      <c r="V107" s="1674" t="s">
        <v>391</v>
      </c>
      <c r="W107" s="1895" t="s">
        <v>1171</v>
      </c>
    </row>
    <row r="108" spans="1:23" s="1878" customFormat="1" ht="138.75" customHeight="1">
      <c r="A108" s="159"/>
      <c r="B108" s="2125"/>
      <c r="C108" s="1655"/>
      <c r="D108" s="1659" t="s">
        <v>1219</v>
      </c>
      <c r="E108" s="2143">
        <v>0</v>
      </c>
      <c r="F108" s="2144">
        <v>20000</v>
      </c>
      <c r="G108" s="2146">
        <v>0</v>
      </c>
      <c r="H108" s="2146">
        <v>0</v>
      </c>
      <c r="I108" s="2145">
        <v>0</v>
      </c>
      <c r="J108" s="2120">
        <f t="shared" si="20"/>
        <v>20000</v>
      </c>
      <c r="K108" s="1473">
        <v>0</v>
      </c>
      <c r="L108" s="1473">
        <v>3</v>
      </c>
      <c r="M108" s="1473">
        <v>30</v>
      </c>
      <c r="N108" s="1537">
        <f t="shared" si="21"/>
        <v>33</v>
      </c>
      <c r="O108" s="376" t="s">
        <v>308</v>
      </c>
      <c r="P108" s="788" t="s">
        <v>299</v>
      </c>
      <c r="Q108" s="800">
        <v>21947</v>
      </c>
      <c r="R108" s="1463" t="s">
        <v>1220</v>
      </c>
      <c r="S108" s="1463" t="s">
        <v>1221</v>
      </c>
      <c r="T108" s="1674">
        <v>10</v>
      </c>
      <c r="U108" s="1674">
        <v>10.1</v>
      </c>
      <c r="V108" s="1674" t="s">
        <v>391</v>
      </c>
      <c r="W108" s="1895" t="s">
        <v>1171</v>
      </c>
    </row>
    <row r="109" spans="1:23" s="1878" customFormat="1" ht="139.5" customHeight="1">
      <c r="A109" s="159"/>
      <c r="B109" s="2125"/>
      <c r="C109" s="1655"/>
      <c r="D109" s="1659" t="s">
        <v>1222</v>
      </c>
      <c r="E109" s="2143">
        <v>0</v>
      </c>
      <c r="F109" s="2144">
        <v>24900</v>
      </c>
      <c r="G109" s="2146">
        <v>0</v>
      </c>
      <c r="H109" s="2146">
        <v>0</v>
      </c>
      <c r="I109" s="2145">
        <v>0</v>
      </c>
      <c r="J109" s="2120">
        <f t="shared" si="20"/>
        <v>24900</v>
      </c>
      <c r="K109" s="1473">
        <v>4</v>
      </c>
      <c r="L109" s="1473">
        <v>4</v>
      </c>
      <c r="M109" s="1473">
        <v>12</v>
      </c>
      <c r="N109" s="1537">
        <f t="shared" si="21"/>
        <v>20</v>
      </c>
      <c r="O109" s="376" t="s">
        <v>308</v>
      </c>
      <c r="P109" s="788" t="s">
        <v>299</v>
      </c>
      <c r="Q109" s="800">
        <v>21947</v>
      </c>
      <c r="R109" s="1463" t="s">
        <v>1223</v>
      </c>
      <c r="S109" s="1463" t="s">
        <v>1224</v>
      </c>
      <c r="T109" s="1674">
        <v>10</v>
      </c>
      <c r="U109" s="1674">
        <v>10.1</v>
      </c>
      <c r="V109" s="1674" t="s">
        <v>391</v>
      </c>
      <c r="W109" s="1895" t="s">
        <v>1171</v>
      </c>
    </row>
    <row r="110" spans="1:23" s="1878" customFormat="1" ht="147" customHeight="1">
      <c r="A110" s="159"/>
      <c r="B110" s="2125"/>
      <c r="C110" s="1655"/>
      <c r="D110" s="1659" t="s">
        <v>1225</v>
      </c>
      <c r="E110" s="2143">
        <v>0</v>
      </c>
      <c r="F110" s="2144">
        <v>20000</v>
      </c>
      <c r="G110" s="2146">
        <v>0</v>
      </c>
      <c r="H110" s="2146">
        <v>0</v>
      </c>
      <c r="I110" s="2145">
        <v>0</v>
      </c>
      <c r="J110" s="2120">
        <f t="shared" si="20"/>
        <v>20000</v>
      </c>
      <c r="K110" s="1473">
        <v>0</v>
      </c>
      <c r="L110" s="1473">
        <v>5</v>
      </c>
      <c r="M110" s="1473">
        <v>20</v>
      </c>
      <c r="N110" s="1537">
        <f t="shared" si="21"/>
        <v>25</v>
      </c>
      <c r="O110" s="376" t="s">
        <v>308</v>
      </c>
      <c r="P110" s="788" t="s">
        <v>299</v>
      </c>
      <c r="Q110" s="800">
        <v>22068</v>
      </c>
      <c r="R110" s="1463" t="s">
        <v>1180</v>
      </c>
      <c r="S110" s="1463" t="s">
        <v>1181</v>
      </c>
      <c r="T110" s="1674">
        <v>10</v>
      </c>
      <c r="U110" s="1674">
        <v>10.1</v>
      </c>
      <c r="V110" s="1674" t="s">
        <v>391</v>
      </c>
      <c r="W110" s="1895" t="s">
        <v>1171</v>
      </c>
    </row>
    <row r="111" spans="1:23" s="1878" customFormat="1" ht="147" customHeight="1">
      <c r="A111" s="163"/>
      <c r="B111" s="2133"/>
      <c r="C111" s="1661"/>
      <c r="D111" s="2060" t="s">
        <v>3251</v>
      </c>
      <c r="E111" s="2122">
        <v>0</v>
      </c>
      <c r="F111" s="2147">
        <v>24900</v>
      </c>
      <c r="G111" s="2148">
        <v>0</v>
      </c>
      <c r="H111" s="2148">
        <v>0</v>
      </c>
      <c r="I111" s="2147">
        <v>24900</v>
      </c>
      <c r="J111" s="2123">
        <f t="shared" si="20"/>
        <v>49800</v>
      </c>
      <c r="K111" s="1481">
        <v>4</v>
      </c>
      <c r="L111" s="1481">
        <v>6</v>
      </c>
      <c r="M111" s="1481">
        <v>20</v>
      </c>
      <c r="N111" s="1542">
        <f t="shared" si="21"/>
        <v>30</v>
      </c>
      <c r="O111" s="377" t="s">
        <v>308</v>
      </c>
      <c r="P111" s="792" t="s">
        <v>299</v>
      </c>
      <c r="Q111" s="802">
        <v>21947</v>
      </c>
      <c r="R111" s="1468" t="s">
        <v>1214</v>
      </c>
      <c r="S111" s="1468" t="s">
        <v>1215</v>
      </c>
      <c r="T111" s="1757">
        <v>10</v>
      </c>
      <c r="U111" s="1757">
        <v>10.1</v>
      </c>
      <c r="V111" s="1757" t="s">
        <v>391</v>
      </c>
      <c r="W111" s="1888" t="s">
        <v>1171</v>
      </c>
    </row>
    <row r="112" spans="1:23" s="1878" customFormat="1" ht="147" customHeight="1">
      <c r="A112" s="1081"/>
      <c r="B112" s="2149"/>
      <c r="C112" s="1664"/>
      <c r="D112" s="2075" t="s">
        <v>3252</v>
      </c>
      <c r="E112" s="2150">
        <v>0</v>
      </c>
      <c r="F112" s="2151">
        <v>20000</v>
      </c>
      <c r="G112" s="2152">
        <v>0</v>
      </c>
      <c r="H112" s="2152">
        <v>0</v>
      </c>
      <c r="I112" s="2151"/>
      <c r="J112" s="2153">
        <f t="shared" si="20"/>
        <v>20000</v>
      </c>
      <c r="K112" s="1652">
        <v>0</v>
      </c>
      <c r="L112" s="1652">
        <v>4</v>
      </c>
      <c r="M112" s="1652">
        <v>40</v>
      </c>
      <c r="N112" s="1652">
        <f t="shared" si="21"/>
        <v>44</v>
      </c>
      <c r="O112" s="1088" t="s">
        <v>308</v>
      </c>
      <c r="P112" s="1409" t="s">
        <v>299</v>
      </c>
      <c r="Q112" s="1671">
        <v>22068</v>
      </c>
      <c r="R112" s="1409" t="s">
        <v>1226</v>
      </c>
      <c r="S112" s="1409" t="s">
        <v>1227</v>
      </c>
      <c r="T112" s="1673">
        <v>10</v>
      </c>
      <c r="U112" s="1673">
        <v>10.1</v>
      </c>
      <c r="V112" s="1673" t="s">
        <v>391</v>
      </c>
      <c r="W112" s="1898" t="s">
        <v>1171</v>
      </c>
    </row>
    <row r="113" spans="1:23" s="1878" customFormat="1" ht="142.5" customHeight="1">
      <c r="A113" s="159"/>
      <c r="B113" s="2125"/>
      <c r="C113" s="1655"/>
      <c r="D113" s="1659" t="s">
        <v>1228</v>
      </c>
      <c r="E113" s="2154">
        <v>0</v>
      </c>
      <c r="F113" s="2144">
        <v>20000</v>
      </c>
      <c r="G113" s="2145">
        <v>0</v>
      </c>
      <c r="H113" s="2145">
        <v>0</v>
      </c>
      <c r="I113" s="2144"/>
      <c r="J113" s="2120">
        <f t="shared" si="20"/>
        <v>20000</v>
      </c>
      <c r="K113" s="1537">
        <v>10</v>
      </c>
      <c r="L113" s="1537">
        <v>3</v>
      </c>
      <c r="M113" s="1537">
        <v>20</v>
      </c>
      <c r="N113" s="1537">
        <f t="shared" si="21"/>
        <v>33</v>
      </c>
      <c r="O113" s="376" t="s">
        <v>308</v>
      </c>
      <c r="P113" s="788" t="s">
        <v>299</v>
      </c>
      <c r="Q113" s="800">
        <v>22129</v>
      </c>
      <c r="R113" s="788" t="s">
        <v>1229</v>
      </c>
      <c r="S113" s="788" t="s">
        <v>1188</v>
      </c>
      <c r="T113" s="1674">
        <v>10</v>
      </c>
      <c r="U113" s="1674">
        <v>10.1</v>
      </c>
      <c r="V113" s="1674" t="s">
        <v>391</v>
      </c>
      <c r="W113" s="1895" t="s">
        <v>1171</v>
      </c>
    </row>
    <row r="114" spans="1:23" s="1878" customFormat="1" ht="139.5" customHeight="1">
      <c r="A114" s="163"/>
      <c r="B114" s="2133"/>
      <c r="C114" s="1661"/>
      <c r="D114" s="2060" t="s">
        <v>1230</v>
      </c>
      <c r="E114" s="2155">
        <v>0</v>
      </c>
      <c r="F114" s="2147">
        <v>10000</v>
      </c>
      <c r="G114" s="2155">
        <v>0</v>
      </c>
      <c r="H114" s="2155">
        <v>0</v>
      </c>
      <c r="I114" s="2155">
        <v>0</v>
      </c>
      <c r="J114" s="2123">
        <f t="shared" si="20"/>
        <v>10000</v>
      </c>
      <c r="K114" s="1542">
        <v>0</v>
      </c>
      <c r="L114" s="1542">
        <v>15</v>
      </c>
      <c r="M114" s="1542">
        <v>25</v>
      </c>
      <c r="N114" s="1542">
        <f t="shared" si="21"/>
        <v>40</v>
      </c>
      <c r="O114" s="377" t="s">
        <v>308</v>
      </c>
      <c r="P114" s="792" t="s">
        <v>299</v>
      </c>
      <c r="Q114" s="802">
        <v>22129</v>
      </c>
      <c r="R114" s="792" t="s">
        <v>1229</v>
      </c>
      <c r="S114" s="792" t="s">
        <v>1188</v>
      </c>
      <c r="T114" s="1757">
        <v>10</v>
      </c>
      <c r="U114" s="1757">
        <v>10.1</v>
      </c>
      <c r="V114" s="1757" t="s">
        <v>391</v>
      </c>
      <c r="W114" s="1888" t="s">
        <v>1171</v>
      </c>
    </row>
    <row r="115" spans="1:23" s="421" customFormat="1" ht="125.25" customHeight="1">
      <c r="A115" s="419"/>
      <c r="B115" s="561"/>
      <c r="C115" s="526">
        <v>38</v>
      </c>
      <c r="D115" s="569" t="s">
        <v>1429</v>
      </c>
      <c r="E115" s="2156">
        <v>0</v>
      </c>
      <c r="F115" s="147">
        <v>28200</v>
      </c>
      <c r="G115" s="2156">
        <v>0</v>
      </c>
      <c r="H115" s="2156">
        <v>0</v>
      </c>
      <c r="I115" s="2156">
        <v>0</v>
      </c>
      <c r="J115" s="290">
        <f t="shared" si="20"/>
        <v>28200</v>
      </c>
      <c r="K115" s="365">
        <v>3</v>
      </c>
      <c r="L115" s="365">
        <v>5</v>
      </c>
      <c r="M115" s="365">
        <v>30</v>
      </c>
      <c r="N115" s="365">
        <v>38</v>
      </c>
      <c r="O115" s="181" t="s">
        <v>308</v>
      </c>
      <c r="P115" s="146" t="s">
        <v>299</v>
      </c>
      <c r="Q115" s="246">
        <v>22007</v>
      </c>
      <c r="R115" s="189" t="s">
        <v>1430</v>
      </c>
      <c r="S115" s="189" t="s">
        <v>1431</v>
      </c>
      <c r="T115" s="191">
        <v>10</v>
      </c>
      <c r="U115" s="191">
        <v>10.1</v>
      </c>
      <c r="V115" s="191" t="s">
        <v>391</v>
      </c>
      <c r="W115" s="189" t="s">
        <v>1373</v>
      </c>
    </row>
    <row r="116" spans="1:23" s="421" customFormat="1" ht="302.25">
      <c r="A116" s="419"/>
      <c r="B116" s="561"/>
      <c r="C116" s="526">
        <v>39</v>
      </c>
      <c r="D116" s="144" t="s">
        <v>1432</v>
      </c>
      <c r="E116" s="189"/>
      <c r="F116" s="147">
        <v>33000</v>
      </c>
      <c r="G116" s="189"/>
      <c r="H116" s="189"/>
      <c r="I116" s="191"/>
      <c r="J116" s="290">
        <f t="shared" si="20"/>
        <v>33000</v>
      </c>
      <c r="K116" s="365">
        <v>2</v>
      </c>
      <c r="L116" s="365">
        <v>4</v>
      </c>
      <c r="M116" s="365">
        <v>60</v>
      </c>
      <c r="N116" s="365">
        <v>66</v>
      </c>
      <c r="O116" s="146" t="s">
        <v>3253</v>
      </c>
      <c r="P116" s="146" t="s">
        <v>3254</v>
      </c>
      <c r="Q116" s="246">
        <v>21916</v>
      </c>
      <c r="R116" s="189" t="s">
        <v>1433</v>
      </c>
      <c r="S116" s="189" t="s">
        <v>1399</v>
      </c>
      <c r="T116" s="191">
        <v>10</v>
      </c>
      <c r="U116" s="191">
        <v>10.1</v>
      </c>
      <c r="V116" s="191" t="s">
        <v>391</v>
      </c>
      <c r="W116" s="189" t="s">
        <v>1373</v>
      </c>
    </row>
    <row r="117" spans="1:23" s="421" customFormat="1" ht="46.5">
      <c r="A117" s="451"/>
      <c r="B117" s="565"/>
      <c r="C117" s="575">
        <v>40</v>
      </c>
      <c r="D117" s="116" t="s">
        <v>1434</v>
      </c>
      <c r="E117" s="437"/>
      <c r="F117" s="172">
        <f>SUM(F118:F126)</f>
        <v>202500</v>
      </c>
      <c r="G117" s="437"/>
      <c r="H117" s="437"/>
      <c r="I117" s="430"/>
      <c r="J117" s="461">
        <f t="shared" si="20"/>
        <v>202500</v>
      </c>
      <c r="K117" s="856"/>
      <c r="L117" s="856"/>
      <c r="M117" s="856"/>
      <c r="N117" s="856"/>
      <c r="O117" s="436"/>
      <c r="P117" s="436"/>
      <c r="Q117" s="430"/>
      <c r="R117" s="437"/>
      <c r="S117" s="437"/>
      <c r="T117" s="430">
        <v>10</v>
      </c>
      <c r="U117" s="430">
        <v>10.1</v>
      </c>
      <c r="V117" s="430" t="s">
        <v>391</v>
      </c>
      <c r="W117" s="437" t="s">
        <v>1373</v>
      </c>
    </row>
    <row r="118" spans="1:23" s="1878" customFormat="1" ht="90">
      <c r="A118" s="159"/>
      <c r="B118" s="2125"/>
      <c r="C118" s="576"/>
      <c r="D118" s="1659" t="s">
        <v>1435</v>
      </c>
      <c r="E118" s="2145">
        <v>0</v>
      </c>
      <c r="F118" s="2069">
        <v>21000</v>
      </c>
      <c r="G118" s="2145">
        <v>0</v>
      </c>
      <c r="H118" s="2145">
        <v>0</v>
      </c>
      <c r="I118" s="2145">
        <v>0</v>
      </c>
      <c r="J118" s="2157">
        <f t="shared" si="20"/>
        <v>21000</v>
      </c>
      <c r="K118" s="1404">
        <v>2</v>
      </c>
      <c r="L118" s="1404">
        <v>4</v>
      </c>
      <c r="M118" s="1404">
        <v>60</v>
      </c>
      <c r="N118" s="1404">
        <v>64</v>
      </c>
      <c r="O118" s="376" t="s">
        <v>308</v>
      </c>
      <c r="P118" s="788" t="s">
        <v>299</v>
      </c>
      <c r="Q118" s="800">
        <v>21976</v>
      </c>
      <c r="R118" s="780" t="s">
        <v>1414</v>
      </c>
      <c r="S118" s="780" t="s">
        <v>1399</v>
      </c>
      <c r="T118" s="1674">
        <v>10</v>
      </c>
      <c r="U118" s="1674">
        <v>10.1</v>
      </c>
      <c r="V118" s="1674" t="s">
        <v>391</v>
      </c>
      <c r="W118" s="780" t="s">
        <v>1373</v>
      </c>
    </row>
    <row r="119" spans="1:23" s="1878" customFormat="1" ht="90">
      <c r="A119" s="159"/>
      <c r="B119" s="2125"/>
      <c r="C119" s="576"/>
      <c r="D119" s="1659" t="s">
        <v>1436</v>
      </c>
      <c r="E119" s="2145">
        <v>0</v>
      </c>
      <c r="F119" s="2069">
        <v>28400</v>
      </c>
      <c r="G119" s="2145">
        <v>0</v>
      </c>
      <c r="H119" s="2145">
        <v>0</v>
      </c>
      <c r="I119" s="2145">
        <v>0</v>
      </c>
      <c r="J119" s="2157">
        <f t="shared" si="20"/>
        <v>28400</v>
      </c>
      <c r="K119" s="1404">
        <v>20</v>
      </c>
      <c r="L119" s="1404">
        <v>10</v>
      </c>
      <c r="M119" s="1404">
        <v>30</v>
      </c>
      <c r="N119" s="1404">
        <v>60</v>
      </c>
      <c r="O119" s="376" t="s">
        <v>308</v>
      </c>
      <c r="P119" s="788" t="s">
        <v>299</v>
      </c>
      <c r="Q119" s="800">
        <v>21916</v>
      </c>
      <c r="R119" s="780" t="s">
        <v>1437</v>
      </c>
      <c r="S119" s="780" t="s">
        <v>1383</v>
      </c>
      <c r="T119" s="1674">
        <v>10</v>
      </c>
      <c r="U119" s="1674">
        <v>10.1</v>
      </c>
      <c r="V119" s="1674" t="s">
        <v>391</v>
      </c>
      <c r="W119" s="780" t="s">
        <v>1373</v>
      </c>
    </row>
    <row r="120" spans="1:23" s="1878" customFormat="1" ht="150.75" customHeight="1">
      <c r="A120" s="163"/>
      <c r="B120" s="1555"/>
      <c r="C120" s="578"/>
      <c r="D120" s="2158" t="s">
        <v>2791</v>
      </c>
      <c r="E120" s="2155">
        <v>0</v>
      </c>
      <c r="F120" s="2061">
        <v>25000</v>
      </c>
      <c r="G120" s="2155">
        <v>0</v>
      </c>
      <c r="H120" s="2155">
        <v>0</v>
      </c>
      <c r="I120" s="2155">
        <v>0</v>
      </c>
      <c r="J120" s="2159">
        <f t="shared" si="20"/>
        <v>25000</v>
      </c>
      <c r="K120" s="1407">
        <v>8</v>
      </c>
      <c r="L120" s="1407">
        <v>4</v>
      </c>
      <c r="M120" s="1407">
        <v>15</v>
      </c>
      <c r="N120" s="1407">
        <v>27</v>
      </c>
      <c r="O120" s="377" t="s">
        <v>308</v>
      </c>
      <c r="P120" s="792" t="s">
        <v>299</v>
      </c>
      <c r="Q120" s="802">
        <v>22007</v>
      </c>
      <c r="R120" s="801" t="s">
        <v>1438</v>
      </c>
      <c r="S120" s="801" t="s">
        <v>1410</v>
      </c>
      <c r="T120" s="1757">
        <v>10</v>
      </c>
      <c r="U120" s="1757">
        <v>10.1</v>
      </c>
      <c r="V120" s="1757" t="s">
        <v>391</v>
      </c>
      <c r="W120" s="801" t="s">
        <v>1373</v>
      </c>
    </row>
    <row r="121" spans="1:23" s="1878" customFormat="1" ht="337.5">
      <c r="A121" s="1081"/>
      <c r="B121" s="2149"/>
      <c r="C121" s="2074"/>
      <c r="D121" s="2075" t="s">
        <v>3143</v>
      </c>
      <c r="E121" s="2152">
        <v>0</v>
      </c>
      <c r="F121" s="2076">
        <v>29900</v>
      </c>
      <c r="G121" s="2152">
        <v>0</v>
      </c>
      <c r="H121" s="2152">
        <v>0</v>
      </c>
      <c r="I121" s="2152">
        <v>0</v>
      </c>
      <c r="J121" s="2160">
        <f t="shared" si="20"/>
        <v>29900</v>
      </c>
      <c r="K121" s="2161">
        <v>5</v>
      </c>
      <c r="L121" s="2161">
        <v>5</v>
      </c>
      <c r="M121" s="2161">
        <v>30</v>
      </c>
      <c r="N121" s="2161">
        <v>40</v>
      </c>
      <c r="O121" s="1670" t="s">
        <v>3144</v>
      </c>
      <c r="P121" s="1670" t="s">
        <v>3145</v>
      </c>
      <c r="Q121" s="2162">
        <v>21976</v>
      </c>
      <c r="R121" s="1898" t="s">
        <v>1439</v>
      </c>
      <c r="S121" s="1898" t="s">
        <v>1440</v>
      </c>
      <c r="T121" s="1673">
        <v>10</v>
      </c>
      <c r="U121" s="1673">
        <v>10.1</v>
      </c>
      <c r="V121" s="1673" t="s">
        <v>391</v>
      </c>
      <c r="W121" s="1672" t="s">
        <v>1373</v>
      </c>
    </row>
    <row r="122" spans="1:23" s="1878" customFormat="1" ht="142.5" customHeight="1">
      <c r="A122" s="159"/>
      <c r="B122" s="2125"/>
      <c r="C122" s="576"/>
      <c r="D122" s="1659" t="s">
        <v>3244</v>
      </c>
      <c r="E122" s="2145">
        <v>0</v>
      </c>
      <c r="F122" s="2069">
        <v>21000</v>
      </c>
      <c r="G122" s="2163">
        <v>0</v>
      </c>
      <c r="H122" s="2163">
        <v>0</v>
      </c>
      <c r="I122" s="2163">
        <v>0</v>
      </c>
      <c r="J122" s="2157">
        <f t="shared" si="20"/>
        <v>21000</v>
      </c>
      <c r="K122" s="2164">
        <v>2</v>
      </c>
      <c r="L122" s="2164">
        <v>3</v>
      </c>
      <c r="M122" s="2164">
        <v>20</v>
      </c>
      <c r="N122" s="2164">
        <v>25</v>
      </c>
      <c r="O122" s="376" t="s">
        <v>308</v>
      </c>
      <c r="P122" s="788" t="s">
        <v>299</v>
      </c>
      <c r="Q122" s="1617">
        <v>22037</v>
      </c>
      <c r="R122" s="1895" t="s">
        <v>1441</v>
      </c>
      <c r="S122" s="1895" t="s">
        <v>1442</v>
      </c>
      <c r="T122" s="1674">
        <v>10</v>
      </c>
      <c r="U122" s="1674">
        <v>10.1</v>
      </c>
      <c r="V122" s="1674" t="s">
        <v>391</v>
      </c>
      <c r="W122" s="780" t="s">
        <v>1373</v>
      </c>
    </row>
    <row r="123" spans="1:23" s="1878" customFormat="1" ht="142.5" customHeight="1">
      <c r="A123" s="159"/>
      <c r="B123" s="2125"/>
      <c r="C123" s="576"/>
      <c r="D123" s="1659" t="s">
        <v>3146</v>
      </c>
      <c r="E123" s="2145">
        <v>0</v>
      </c>
      <c r="F123" s="2069">
        <v>24000</v>
      </c>
      <c r="G123" s="2145">
        <v>0</v>
      </c>
      <c r="H123" s="2145">
        <v>0</v>
      </c>
      <c r="I123" s="2145">
        <v>0</v>
      </c>
      <c r="J123" s="2157">
        <f t="shared" si="20"/>
        <v>24000</v>
      </c>
      <c r="K123" s="2164">
        <v>3</v>
      </c>
      <c r="L123" s="2164">
        <v>5</v>
      </c>
      <c r="M123" s="2164">
        <v>30</v>
      </c>
      <c r="N123" s="2164">
        <v>35</v>
      </c>
      <c r="O123" s="376" t="s">
        <v>308</v>
      </c>
      <c r="P123" s="788" t="s">
        <v>299</v>
      </c>
      <c r="Q123" s="1617">
        <v>21976</v>
      </c>
      <c r="R123" s="1895" t="s">
        <v>1443</v>
      </c>
      <c r="S123" s="1895" t="s">
        <v>1444</v>
      </c>
      <c r="T123" s="1674">
        <v>10</v>
      </c>
      <c r="U123" s="1674">
        <v>10.1</v>
      </c>
      <c r="V123" s="1674" t="s">
        <v>391</v>
      </c>
      <c r="W123" s="780" t="s">
        <v>1373</v>
      </c>
    </row>
    <row r="124" spans="1:23" s="1878" customFormat="1" ht="142.5" customHeight="1">
      <c r="A124" s="163"/>
      <c r="B124" s="2133"/>
      <c r="C124" s="578"/>
      <c r="D124" s="2060" t="s">
        <v>3147</v>
      </c>
      <c r="E124" s="2155">
        <v>0</v>
      </c>
      <c r="F124" s="2061">
        <v>23000</v>
      </c>
      <c r="G124" s="2155">
        <v>0</v>
      </c>
      <c r="H124" s="2155">
        <v>0</v>
      </c>
      <c r="I124" s="2155">
        <v>0</v>
      </c>
      <c r="J124" s="2159">
        <f t="shared" si="20"/>
        <v>23000</v>
      </c>
      <c r="K124" s="2165">
        <v>15</v>
      </c>
      <c r="L124" s="2165">
        <v>5</v>
      </c>
      <c r="M124" s="2165">
        <v>20</v>
      </c>
      <c r="N124" s="2165">
        <v>40</v>
      </c>
      <c r="O124" s="377" t="s">
        <v>308</v>
      </c>
      <c r="P124" s="792" t="s">
        <v>299</v>
      </c>
      <c r="Q124" s="1872">
        <v>22098</v>
      </c>
      <c r="R124" s="1888" t="s">
        <v>1445</v>
      </c>
      <c r="S124" s="1888" t="s">
        <v>1392</v>
      </c>
      <c r="T124" s="1757">
        <v>10</v>
      </c>
      <c r="U124" s="1757">
        <v>10.1</v>
      </c>
      <c r="V124" s="1757" t="s">
        <v>391</v>
      </c>
      <c r="W124" s="801" t="s">
        <v>1373</v>
      </c>
    </row>
    <row r="125" spans="1:23" s="1878" customFormat="1" ht="142.5" customHeight="1">
      <c r="A125" s="1081"/>
      <c r="B125" s="2149"/>
      <c r="C125" s="2074"/>
      <c r="D125" s="2075" t="s">
        <v>1446</v>
      </c>
      <c r="E125" s="1672"/>
      <c r="F125" s="2076">
        <v>22400</v>
      </c>
      <c r="G125" s="1672"/>
      <c r="H125" s="1672"/>
      <c r="I125" s="1673"/>
      <c r="J125" s="2160">
        <f t="shared" si="20"/>
        <v>22400</v>
      </c>
      <c r="K125" s="1680">
        <v>2</v>
      </c>
      <c r="L125" s="1680">
        <v>4</v>
      </c>
      <c r="M125" s="1680">
        <v>60</v>
      </c>
      <c r="N125" s="1680">
        <v>64</v>
      </c>
      <c r="O125" s="1088" t="s">
        <v>308</v>
      </c>
      <c r="P125" s="1409" t="s">
        <v>299</v>
      </c>
      <c r="Q125" s="1671">
        <v>21976</v>
      </c>
      <c r="R125" s="1672" t="s">
        <v>1447</v>
      </c>
      <c r="S125" s="1672" t="s">
        <v>1448</v>
      </c>
      <c r="T125" s="1673">
        <v>10</v>
      </c>
      <c r="U125" s="1673">
        <v>10.1</v>
      </c>
      <c r="V125" s="1673" t="s">
        <v>391</v>
      </c>
      <c r="W125" s="1672" t="s">
        <v>1373</v>
      </c>
    </row>
    <row r="126" spans="1:23" s="1878" customFormat="1" ht="142.5" customHeight="1">
      <c r="A126" s="163"/>
      <c r="B126" s="2133"/>
      <c r="C126" s="578"/>
      <c r="D126" s="2060" t="s">
        <v>1449</v>
      </c>
      <c r="E126" s="2155">
        <v>0</v>
      </c>
      <c r="F126" s="2061">
        <v>7800</v>
      </c>
      <c r="G126" s="2155">
        <v>0</v>
      </c>
      <c r="H126" s="2155">
        <v>0</v>
      </c>
      <c r="I126" s="2155">
        <v>0</v>
      </c>
      <c r="J126" s="2159">
        <f t="shared" si="20"/>
        <v>7800</v>
      </c>
      <c r="K126" s="1407"/>
      <c r="L126" s="1407">
        <v>4</v>
      </c>
      <c r="M126" s="1407">
        <v>26</v>
      </c>
      <c r="N126" s="1407">
        <v>30</v>
      </c>
      <c r="O126" s="377" t="s">
        <v>308</v>
      </c>
      <c r="P126" s="792" t="s">
        <v>299</v>
      </c>
      <c r="Q126" s="802">
        <v>22098</v>
      </c>
      <c r="R126" s="801" t="s">
        <v>1433</v>
      </c>
      <c r="S126" s="801" t="s">
        <v>1399</v>
      </c>
      <c r="T126" s="1757">
        <v>10</v>
      </c>
      <c r="U126" s="1757">
        <v>10.1</v>
      </c>
      <c r="V126" s="1757" t="s">
        <v>391</v>
      </c>
      <c r="W126" s="801" t="s">
        <v>1373</v>
      </c>
    </row>
    <row r="127" spans="1:23" s="421" customFormat="1" ht="123" customHeight="1">
      <c r="A127" s="419"/>
      <c r="B127" s="561"/>
      <c r="C127" s="562">
        <v>41</v>
      </c>
      <c r="D127" s="571" t="s">
        <v>1566</v>
      </c>
      <c r="E127" s="872">
        <v>0</v>
      </c>
      <c r="F127" s="173">
        <v>15000</v>
      </c>
      <c r="G127" s="872">
        <v>0</v>
      </c>
      <c r="H127" s="872">
        <v>0</v>
      </c>
      <c r="I127" s="872">
        <v>0</v>
      </c>
      <c r="J127" s="188">
        <f t="shared" si="20"/>
        <v>15000</v>
      </c>
      <c r="K127" s="239">
        <v>3</v>
      </c>
      <c r="L127" s="239">
        <v>2</v>
      </c>
      <c r="M127" s="239">
        <v>15</v>
      </c>
      <c r="N127" s="239">
        <v>20</v>
      </c>
      <c r="O127" s="383" t="s">
        <v>308</v>
      </c>
      <c r="P127" s="384" t="s">
        <v>299</v>
      </c>
      <c r="Q127" s="210" t="s">
        <v>1567</v>
      </c>
      <c r="R127" s="218" t="s">
        <v>1568</v>
      </c>
      <c r="S127" s="218" t="s">
        <v>1569</v>
      </c>
      <c r="T127" s="210">
        <v>10</v>
      </c>
      <c r="U127" s="210">
        <v>10.1</v>
      </c>
      <c r="V127" s="210" t="s">
        <v>391</v>
      </c>
      <c r="W127" s="218" t="s">
        <v>1544</v>
      </c>
    </row>
    <row r="128" spans="1:23" s="421" customFormat="1" ht="123" customHeight="1">
      <c r="A128" s="419"/>
      <c r="B128" s="561"/>
      <c r="C128" s="562">
        <v>42</v>
      </c>
      <c r="D128" s="291" t="s">
        <v>1570</v>
      </c>
      <c r="E128" s="872">
        <v>0</v>
      </c>
      <c r="F128" s="173">
        <v>25000</v>
      </c>
      <c r="G128" s="872">
        <v>0</v>
      </c>
      <c r="H128" s="872">
        <v>0</v>
      </c>
      <c r="I128" s="872">
        <v>0</v>
      </c>
      <c r="J128" s="188">
        <f t="shared" si="20"/>
        <v>25000</v>
      </c>
      <c r="K128" s="239">
        <v>3</v>
      </c>
      <c r="L128" s="239">
        <v>2</v>
      </c>
      <c r="M128" s="239">
        <v>15</v>
      </c>
      <c r="N128" s="239">
        <v>20</v>
      </c>
      <c r="O128" s="181" t="s">
        <v>308</v>
      </c>
      <c r="P128" s="146" t="s">
        <v>299</v>
      </c>
      <c r="Q128" s="210" t="s">
        <v>1571</v>
      </c>
      <c r="R128" s="218" t="s">
        <v>1572</v>
      </c>
      <c r="S128" s="218"/>
      <c r="T128" s="210">
        <v>10</v>
      </c>
      <c r="U128" s="210">
        <v>10.1</v>
      </c>
      <c r="V128" s="210" t="s">
        <v>391</v>
      </c>
      <c r="W128" s="218" t="s">
        <v>1544</v>
      </c>
    </row>
    <row r="129" spans="1:23" s="421" customFormat="1" ht="46.5">
      <c r="A129" s="451"/>
      <c r="B129" s="565"/>
      <c r="C129" s="566">
        <v>43</v>
      </c>
      <c r="D129" s="116" t="s">
        <v>1573</v>
      </c>
      <c r="E129" s="777">
        <v>0</v>
      </c>
      <c r="F129" s="885">
        <f>SUM(F130:F133)</f>
        <v>120000</v>
      </c>
      <c r="G129" s="777">
        <v>0</v>
      </c>
      <c r="H129" s="777">
        <v>0</v>
      </c>
      <c r="I129" s="777">
        <v>0</v>
      </c>
      <c r="J129" s="458">
        <f t="shared" si="20"/>
        <v>120000</v>
      </c>
      <c r="K129" s="1049"/>
      <c r="L129" s="1049"/>
      <c r="M129" s="1049"/>
      <c r="N129" s="1049"/>
      <c r="O129" s="433"/>
      <c r="P129" s="387"/>
      <c r="Q129" s="285"/>
      <c r="R129" s="164"/>
      <c r="S129" s="164"/>
      <c r="T129" s="453">
        <v>10</v>
      </c>
      <c r="U129" s="453">
        <v>10.1</v>
      </c>
      <c r="V129" s="453" t="s">
        <v>391</v>
      </c>
      <c r="W129" s="193" t="s">
        <v>1544</v>
      </c>
    </row>
    <row r="130" spans="1:23" s="2167" customFormat="1" ht="144.75" customHeight="1">
      <c r="A130" s="159"/>
      <c r="B130" s="2125"/>
      <c r="C130" s="1655"/>
      <c r="D130" s="1659" t="s">
        <v>3310</v>
      </c>
      <c r="E130" s="779"/>
      <c r="F130" s="2166">
        <v>45000</v>
      </c>
      <c r="G130" s="779"/>
      <c r="H130" s="779"/>
      <c r="I130" s="779"/>
      <c r="J130" s="787">
        <f>SUM(E130:I130)</f>
        <v>45000</v>
      </c>
      <c r="K130" s="1656">
        <v>3</v>
      </c>
      <c r="L130" s="1656">
        <v>2</v>
      </c>
      <c r="M130" s="1656">
        <v>20</v>
      </c>
      <c r="N130" s="1656">
        <v>25</v>
      </c>
      <c r="O130" s="376" t="s">
        <v>308</v>
      </c>
      <c r="P130" s="788" t="s">
        <v>299</v>
      </c>
      <c r="Q130" s="781" t="s">
        <v>1574</v>
      </c>
      <c r="R130" s="779" t="s">
        <v>1575</v>
      </c>
      <c r="S130" s="779" t="s">
        <v>1576</v>
      </c>
      <c r="T130" s="781">
        <v>10</v>
      </c>
      <c r="U130" s="781">
        <v>10.1</v>
      </c>
      <c r="V130" s="781" t="s">
        <v>391</v>
      </c>
      <c r="W130" s="779" t="s">
        <v>1544</v>
      </c>
    </row>
    <row r="131" spans="1:23" s="928" customFormat="1" ht="143.25" customHeight="1">
      <c r="A131" s="159"/>
      <c r="B131" s="2125"/>
      <c r="C131" s="1655"/>
      <c r="D131" s="1659" t="s">
        <v>3311</v>
      </c>
      <c r="E131" s="880">
        <v>0</v>
      </c>
      <c r="F131" s="2166">
        <v>25000</v>
      </c>
      <c r="G131" s="880">
        <v>0</v>
      </c>
      <c r="H131" s="880">
        <v>0</v>
      </c>
      <c r="I131" s="880">
        <v>0</v>
      </c>
      <c r="J131" s="787">
        <f>SUM(E131:I131)</f>
        <v>25000</v>
      </c>
      <c r="K131" s="1656">
        <v>3</v>
      </c>
      <c r="L131" s="1656">
        <v>2</v>
      </c>
      <c r="M131" s="1656">
        <v>20</v>
      </c>
      <c r="N131" s="1656">
        <v>25</v>
      </c>
      <c r="O131" s="376" t="s">
        <v>308</v>
      </c>
      <c r="P131" s="788" t="s">
        <v>299</v>
      </c>
      <c r="Q131" s="781" t="s">
        <v>1577</v>
      </c>
      <c r="R131" s="1564" t="s">
        <v>1568</v>
      </c>
      <c r="S131" s="779" t="s">
        <v>1569</v>
      </c>
      <c r="T131" s="781">
        <v>10</v>
      </c>
      <c r="U131" s="781">
        <v>10.1</v>
      </c>
      <c r="V131" s="781" t="s">
        <v>391</v>
      </c>
      <c r="W131" s="779" t="s">
        <v>1544</v>
      </c>
    </row>
    <row r="132" spans="1:23" s="2167" customFormat="1" ht="144.75" customHeight="1">
      <c r="A132" s="159"/>
      <c r="B132" s="2125"/>
      <c r="C132" s="1655"/>
      <c r="D132" s="1659" t="s">
        <v>3312</v>
      </c>
      <c r="E132" s="880">
        <v>0</v>
      </c>
      <c r="F132" s="2166">
        <v>40000</v>
      </c>
      <c r="G132" s="880">
        <v>0</v>
      </c>
      <c r="H132" s="880">
        <v>0</v>
      </c>
      <c r="I132" s="880">
        <v>0</v>
      </c>
      <c r="J132" s="787">
        <f>SUM(E132:I132)</f>
        <v>40000</v>
      </c>
      <c r="K132" s="1656">
        <v>3</v>
      </c>
      <c r="L132" s="1656">
        <v>2</v>
      </c>
      <c r="M132" s="1656">
        <v>20</v>
      </c>
      <c r="N132" s="1656">
        <v>25</v>
      </c>
      <c r="O132" s="376" t="s">
        <v>308</v>
      </c>
      <c r="P132" s="788" t="s">
        <v>299</v>
      </c>
      <c r="Q132" s="1563">
        <v>22007</v>
      </c>
      <c r="R132" s="779" t="s">
        <v>1564</v>
      </c>
      <c r="S132" s="779" t="s">
        <v>1565</v>
      </c>
      <c r="T132" s="781">
        <v>10</v>
      </c>
      <c r="U132" s="781">
        <v>10.1</v>
      </c>
      <c r="V132" s="781" t="s">
        <v>391</v>
      </c>
      <c r="W132" s="779" t="s">
        <v>1544</v>
      </c>
    </row>
    <row r="133" spans="1:23" s="928" customFormat="1" ht="143.25" customHeight="1">
      <c r="A133" s="163"/>
      <c r="B133" s="2133"/>
      <c r="C133" s="1661"/>
      <c r="D133" s="2060" t="s">
        <v>1579</v>
      </c>
      <c r="E133" s="778">
        <v>0</v>
      </c>
      <c r="F133" s="2168">
        <v>10000</v>
      </c>
      <c r="G133" s="778">
        <v>0</v>
      </c>
      <c r="H133" s="778">
        <v>0</v>
      </c>
      <c r="I133" s="778">
        <v>0</v>
      </c>
      <c r="J133" s="790">
        <f t="shared" si="20"/>
        <v>10000</v>
      </c>
      <c r="K133" s="1887">
        <v>3</v>
      </c>
      <c r="L133" s="1887">
        <v>2</v>
      </c>
      <c r="M133" s="1887">
        <v>20</v>
      </c>
      <c r="N133" s="1887">
        <v>25</v>
      </c>
      <c r="O133" s="377" t="s">
        <v>308</v>
      </c>
      <c r="P133" s="792" t="s">
        <v>299</v>
      </c>
      <c r="Q133" s="1482" t="s">
        <v>1580</v>
      </c>
      <c r="R133" s="1761" t="s">
        <v>1568</v>
      </c>
      <c r="S133" s="1696" t="s">
        <v>1569</v>
      </c>
      <c r="T133" s="791">
        <v>10</v>
      </c>
      <c r="U133" s="791">
        <v>10.1</v>
      </c>
      <c r="V133" s="791" t="s">
        <v>391</v>
      </c>
      <c r="W133" s="782" t="s">
        <v>1544</v>
      </c>
    </row>
    <row r="134" spans="1:23" s="421" customFormat="1" ht="119.25" customHeight="1">
      <c r="A134" s="419"/>
      <c r="B134" s="561"/>
      <c r="C134" s="562">
        <v>44</v>
      </c>
      <c r="D134" s="145" t="s">
        <v>1664</v>
      </c>
      <c r="E134" s="218"/>
      <c r="F134" s="147">
        <v>30000</v>
      </c>
      <c r="G134" s="218"/>
      <c r="H134" s="218"/>
      <c r="I134" s="218"/>
      <c r="J134" s="188">
        <v>30000</v>
      </c>
      <c r="K134" s="239">
        <v>2</v>
      </c>
      <c r="L134" s="239">
        <v>3</v>
      </c>
      <c r="M134" s="239">
        <v>20</v>
      </c>
      <c r="N134" s="239">
        <v>25</v>
      </c>
      <c r="O134" s="146" t="s">
        <v>308</v>
      </c>
      <c r="P134" s="146" t="s">
        <v>299</v>
      </c>
      <c r="Q134" s="207">
        <v>22037</v>
      </c>
      <c r="R134" s="189" t="s">
        <v>1665</v>
      </c>
      <c r="S134" s="189" t="s">
        <v>1652</v>
      </c>
      <c r="T134" s="210">
        <v>10</v>
      </c>
      <c r="U134" s="210">
        <v>10.1</v>
      </c>
      <c r="V134" s="210" t="s">
        <v>391</v>
      </c>
      <c r="W134" s="189" t="s">
        <v>3050</v>
      </c>
    </row>
    <row r="135" spans="1:23" s="421" customFormat="1" ht="119.25" customHeight="1">
      <c r="A135" s="419"/>
      <c r="B135" s="561"/>
      <c r="C135" s="562">
        <v>45</v>
      </c>
      <c r="D135" s="144" t="s">
        <v>1666</v>
      </c>
      <c r="E135" s="218"/>
      <c r="F135" s="147">
        <v>50000</v>
      </c>
      <c r="G135" s="218"/>
      <c r="H135" s="218"/>
      <c r="I135" s="218"/>
      <c r="J135" s="188">
        <v>50000</v>
      </c>
      <c r="K135" s="365">
        <v>3</v>
      </c>
      <c r="L135" s="365">
        <v>2</v>
      </c>
      <c r="M135" s="365">
        <v>40</v>
      </c>
      <c r="N135" s="365">
        <v>45</v>
      </c>
      <c r="O135" s="146" t="s">
        <v>308</v>
      </c>
      <c r="P135" s="146" t="s">
        <v>299</v>
      </c>
      <c r="Q135" s="246">
        <v>21947</v>
      </c>
      <c r="R135" s="189" t="s">
        <v>1667</v>
      </c>
      <c r="S135" s="189" t="s">
        <v>1668</v>
      </c>
      <c r="T135" s="191">
        <v>10</v>
      </c>
      <c r="U135" s="191">
        <v>10.1</v>
      </c>
      <c r="V135" s="191" t="s">
        <v>391</v>
      </c>
      <c r="W135" s="189" t="s">
        <v>3050</v>
      </c>
    </row>
    <row r="136" spans="1:23" s="421" customFormat="1">
      <c r="A136" s="451"/>
      <c r="B136" s="565"/>
      <c r="C136" s="566">
        <v>46</v>
      </c>
      <c r="D136" s="567" t="s">
        <v>1669</v>
      </c>
      <c r="E136" s="777">
        <v>0</v>
      </c>
      <c r="F136" s="165">
        <v>121500</v>
      </c>
      <c r="G136" s="777">
        <v>0</v>
      </c>
      <c r="H136" s="777">
        <v>0</v>
      </c>
      <c r="I136" s="777">
        <v>0</v>
      </c>
      <c r="J136" s="458">
        <v>121500</v>
      </c>
      <c r="K136" s="856"/>
      <c r="L136" s="856"/>
      <c r="M136" s="856"/>
      <c r="N136" s="856"/>
      <c r="O136" s="436"/>
      <c r="P136" s="436"/>
      <c r="Q136" s="430"/>
      <c r="R136" s="437"/>
      <c r="S136" s="437"/>
      <c r="T136" s="430">
        <v>10</v>
      </c>
      <c r="U136" s="430">
        <v>10.1</v>
      </c>
      <c r="V136" s="430" t="s">
        <v>391</v>
      </c>
      <c r="W136" s="437" t="s">
        <v>3050</v>
      </c>
    </row>
    <row r="137" spans="1:23" s="1878" customFormat="1" ht="141.75" customHeight="1">
      <c r="A137" s="159"/>
      <c r="B137" s="2125"/>
      <c r="C137" s="1655"/>
      <c r="D137" s="2115" t="s">
        <v>1670</v>
      </c>
      <c r="E137" s="880">
        <v>0</v>
      </c>
      <c r="F137" s="2046">
        <v>61500</v>
      </c>
      <c r="G137" s="880">
        <v>0</v>
      </c>
      <c r="H137" s="880">
        <v>0</v>
      </c>
      <c r="I137" s="880">
        <v>0</v>
      </c>
      <c r="J137" s="787">
        <v>61500</v>
      </c>
      <c r="K137" s="1404">
        <v>10</v>
      </c>
      <c r="L137" s="1404">
        <v>10</v>
      </c>
      <c r="M137" s="1404">
        <v>40</v>
      </c>
      <c r="N137" s="1404">
        <v>60</v>
      </c>
      <c r="O137" s="788" t="s">
        <v>308</v>
      </c>
      <c r="P137" s="788" t="s">
        <v>299</v>
      </c>
      <c r="Q137" s="800">
        <v>21885</v>
      </c>
      <c r="R137" s="780" t="s">
        <v>1671</v>
      </c>
      <c r="S137" s="780" t="s">
        <v>1668</v>
      </c>
      <c r="T137" s="1674">
        <v>10</v>
      </c>
      <c r="U137" s="1674">
        <v>10.1</v>
      </c>
      <c r="V137" s="1674" t="s">
        <v>391</v>
      </c>
      <c r="W137" s="780" t="s">
        <v>3050</v>
      </c>
    </row>
    <row r="138" spans="1:23" s="1878" customFormat="1" ht="141.75" customHeight="1">
      <c r="A138" s="159"/>
      <c r="B138" s="2125"/>
      <c r="C138" s="1655"/>
      <c r="D138" s="2115" t="s">
        <v>3296</v>
      </c>
      <c r="E138" s="880">
        <v>0</v>
      </c>
      <c r="F138" s="2046">
        <v>25000</v>
      </c>
      <c r="G138" s="880">
        <v>0</v>
      </c>
      <c r="H138" s="880">
        <v>0</v>
      </c>
      <c r="I138" s="880">
        <v>0</v>
      </c>
      <c r="J138" s="787">
        <v>25000</v>
      </c>
      <c r="K138" s="1892">
        <v>10</v>
      </c>
      <c r="L138" s="1892">
        <v>10</v>
      </c>
      <c r="M138" s="1892">
        <v>40</v>
      </c>
      <c r="N138" s="1892">
        <v>60</v>
      </c>
      <c r="O138" s="788" t="s">
        <v>308</v>
      </c>
      <c r="P138" s="788" t="s">
        <v>299</v>
      </c>
      <c r="Q138" s="1617">
        <v>22007</v>
      </c>
      <c r="R138" s="1895" t="s">
        <v>1672</v>
      </c>
      <c r="S138" s="1895" t="s">
        <v>1673</v>
      </c>
      <c r="T138" s="1475">
        <v>10</v>
      </c>
      <c r="U138" s="1475">
        <v>10.1</v>
      </c>
      <c r="V138" s="1475" t="s">
        <v>391</v>
      </c>
      <c r="W138" s="780" t="s">
        <v>3050</v>
      </c>
    </row>
    <row r="139" spans="1:23" s="1878" customFormat="1" ht="141.75" customHeight="1">
      <c r="A139" s="163"/>
      <c r="B139" s="2133"/>
      <c r="C139" s="1661"/>
      <c r="D139" s="2107" t="s">
        <v>1674</v>
      </c>
      <c r="E139" s="778">
        <v>0</v>
      </c>
      <c r="F139" s="2051">
        <v>35000</v>
      </c>
      <c r="G139" s="778">
        <v>0</v>
      </c>
      <c r="H139" s="778">
        <v>0</v>
      </c>
      <c r="I139" s="778">
        <v>0</v>
      </c>
      <c r="J139" s="790">
        <v>35000</v>
      </c>
      <c r="K139" s="1887">
        <v>5</v>
      </c>
      <c r="L139" s="1887">
        <v>10</v>
      </c>
      <c r="M139" s="1887">
        <v>20</v>
      </c>
      <c r="N139" s="1887">
        <v>35</v>
      </c>
      <c r="O139" s="792" t="s">
        <v>308</v>
      </c>
      <c r="P139" s="792" t="s">
        <v>299</v>
      </c>
      <c r="Q139" s="1688">
        <v>22098</v>
      </c>
      <c r="R139" s="1888" t="s">
        <v>1667</v>
      </c>
      <c r="S139" s="1888" t="s">
        <v>1668</v>
      </c>
      <c r="T139" s="1482">
        <v>10</v>
      </c>
      <c r="U139" s="1482">
        <v>10.1</v>
      </c>
      <c r="V139" s="1482" t="s">
        <v>391</v>
      </c>
      <c r="W139" s="801" t="s">
        <v>3050</v>
      </c>
    </row>
    <row r="140" spans="1:23" s="421" customFormat="1" ht="110.25" customHeight="1">
      <c r="A140" s="419"/>
      <c r="B140" s="561"/>
      <c r="C140" s="562">
        <v>47</v>
      </c>
      <c r="D140" s="144" t="s">
        <v>3272</v>
      </c>
      <c r="E140" s="778">
        <v>0</v>
      </c>
      <c r="F140" s="115">
        <v>27200</v>
      </c>
      <c r="G140" s="778">
        <v>0</v>
      </c>
      <c r="H140" s="778">
        <v>0</v>
      </c>
      <c r="I140" s="778">
        <v>0</v>
      </c>
      <c r="J140" s="353">
        <f>SUM(E140:I140)</f>
        <v>27200</v>
      </c>
      <c r="K140" s="239">
        <v>6</v>
      </c>
      <c r="L140" s="239">
        <v>4</v>
      </c>
      <c r="M140" s="239">
        <v>20</v>
      </c>
      <c r="N140" s="239">
        <f>SUM(K140:M140)</f>
        <v>30</v>
      </c>
      <c r="O140" s="354" t="s">
        <v>308</v>
      </c>
      <c r="P140" s="354" t="s">
        <v>299</v>
      </c>
      <c r="Q140" s="246">
        <v>21947</v>
      </c>
      <c r="R140" s="146" t="s">
        <v>1810</v>
      </c>
      <c r="S140" s="191" t="s">
        <v>1811</v>
      </c>
      <c r="T140" s="191">
        <v>10</v>
      </c>
      <c r="U140" s="191">
        <v>10.1</v>
      </c>
      <c r="V140" s="191" t="s">
        <v>391</v>
      </c>
      <c r="W140" s="189" t="s">
        <v>1725</v>
      </c>
    </row>
    <row r="141" spans="1:23" s="421" customFormat="1" ht="110.25" customHeight="1">
      <c r="A141" s="419"/>
      <c r="B141" s="561"/>
      <c r="C141" s="562">
        <v>48</v>
      </c>
      <c r="D141" s="145" t="s">
        <v>3273</v>
      </c>
      <c r="E141" s="778">
        <v>0</v>
      </c>
      <c r="F141" s="115">
        <v>40000</v>
      </c>
      <c r="G141" s="778">
        <v>0</v>
      </c>
      <c r="H141" s="778">
        <v>0</v>
      </c>
      <c r="I141" s="778">
        <v>0</v>
      </c>
      <c r="J141" s="353">
        <f>SUM(E141:I141)</f>
        <v>40000</v>
      </c>
      <c r="K141" s="239">
        <v>4</v>
      </c>
      <c r="L141" s="239">
        <v>4</v>
      </c>
      <c r="M141" s="239">
        <v>22</v>
      </c>
      <c r="N141" s="239">
        <f>SUM(K141:M141)</f>
        <v>30</v>
      </c>
      <c r="O141" s="354" t="s">
        <v>308</v>
      </c>
      <c r="P141" s="354" t="s">
        <v>299</v>
      </c>
      <c r="Q141" s="246">
        <v>21947</v>
      </c>
      <c r="R141" s="262" t="s">
        <v>1812</v>
      </c>
      <c r="S141" s="191" t="s">
        <v>1813</v>
      </c>
      <c r="T141" s="191">
        <v>10</v>
      </c>
      <c r="U141" s="191">
        <v>10.1</v>
      </c>
      <c r="V141" s="191" t="s">
        <v>391</v>
      </c>
      <c r="W141" s="189" t="s">
        <v>1725</v>
      </c>
    </row>
    <row r="142" spans="1:23" s="421" customFormat="1" ht="110.25" customHeight="1">
      <c r="A142" s="419"/>
      <c r="B142" s="561"/>
      <c r="C142" s="562">
        <v>49</v>
      </c>
      <c r="D142" s="144" t="s">
        <v>2092</v>
      </c>
      <c r="E142" s="778">
        <v>0</v>
      </c>
      <c r="F142" s="115">
        <v>20000</v>
      </c>
      <c r="G142" s="778">
        <v>0</v>
      </c>
      <c r="H142" s="778">
        <v>0</v>
      </c>
      <c r="I142" s="778">
        <v>0</v>
      </c>
      <c r="J142" s="422">
        <f t="shared" ref="J142:J149" si="22">SUM(E142:I142)</f>
        <v>20000</v>
      </c>
      <c r="K142" s="239">
        <v>3</v>
      </c>
      <c r="L142" s="239">
        <v>2</v>
      </c>
      <c r="M142" s="239">
        <v>45</v>
      </c>
      <c r="N142" s="239">
        <v>50</v>
      </c>
      <c r="O142" s="354" t="s">
        <v>2682</v>
      </c>
      <c r="P142" s="354" t="s">
        <v>299</v>
      </c>
      <c r="Q142" s="207" t="s">
        <v>2093</v>
      </c>
      <c r="R142" s="189" t="s">
        <v>2094</v>
      </c>
      <c r="S142" s="228" t="s">
        <v>2095</v>
      </c>
      <c r="T142" s="210">
        <v>10</v>
      </c>
      <c r="U142" s="210">
        <v>10.1</v>
      </c>
      <c r="V142" s="210" t="s">
        <v>391</v>
      </c>
      <c r="W142" s="168" t="s">
        <v>2066</v>
      </c>
    </row>
    <row r="143" spans="1:23" s="421" customFormat="1" ht="46.5">
      <c r="A143" s="451"/>
      <c r="B143" s="565"/>
      <c r="C143" s="566">
        <v>50</v>
      </c>
      <c r="D143" s="572" t="s">
        <v>2096</v>
      </c>
      <c r="E143" s="777">
        <v>0</v>
      </c>
      <c r="F143" s="165">
        <f>SUM(F144:F148)</f>
        <v>132800</v>
      </c>
      <c r="G143" s="777">
        <v>0</v>
      </c>
      <c r="H143" s="777">
        <v>0</v>
      </c>
      <c r="I143" s="777">
        <v>0</v>
      </c>
      <c r="J143" s="459">
        <f t="shared" si="22"/>
        <v>132800</v>
      </c>
      <c r="K143" s="443"/>
      <c r="L143" s="443"/>
      <c r="M143" s="443"/>
      <c r="N143" s="443"/>
      <c r="O143" s="340"/>
      <c r="P143" s="436"/>
      <c r="Q143" s="453"/>
      <c r="R143" s="193"/>
      <c r="S143" s="193"/>
      <c r="T143" s="453">
        <v>10</v>
      </c>
      <c r="U143" s="453">
        <v>10.1</v>
      </c>
      <c r="V143" s="453" t="s">
        <v>391</v>
      </c>
      <c r="W143" s="460" t="s">
        <v>2066</v>
      </c>
    </row>
    <row r="144" spans="1:23" s="2094" customFormat="1" ht="240" customHeight="1">
      <c r="A144" s="2095"/>
      <c r="B144" s="2096"/>
      <c r="C144" s="1661"/>
      <c r="D144" s="2060" t="s">
        <v>3274</v>
      </c>
      <c r="E144" s="778">
        <v>0</v>
      </c>
      <c r="F144" s="2051">
        <v>28000</v>
      </c>
      <c r="G144" s="778">
        <v>0</v>
      </c>
      <c r="H144" s="778">
        <v>0</v>
      </c>
      <c r="I144" s="778">
        <v>0</v>
      </c>
      <c r="J144" s="2169">
        <f t="shared" si="22"/>
        <v>28000</v>
      </c>
      <c r="K144" s="1662">
        <v>12</v>
      </c>
      <c r="L144" s="1662">
        <v>3</v>
      </c>
      <c r="M144" s="1662">
        <v>25</v>
      </c>
      <c r="N144" s="1662">
        <v>40</v>
      </c>
      <c r="O144" s="792" t="s">
        <v>3255</v>
      </c>
      <c r="P144" s="792" t="s">
        <v>3256</v>
      </c>
      <c r="Q144" s="1569" t="s">
        <v>776</v>
      </c>
      <c r="R144" s="801" t="s">
        <v>2086</v>
      </c>
      <c r="S144" s="1925" t="s">
        <v>2087</v>
      </c>
      <c r="T144" s="791">
        <v>10</v>
      </c>
      <c r="U144" s="791">
        <v>10.1</v>
      </c>
      <c r="V144" s="791" t="s">
        <v>391</v>
      </c>
      <c r="W144" s="1888" t="s">
        <v>2066</v>
      </c>
    </row>
    <row r="145" spans="1:23" s="2094" customFormat="1" ht="234.75" customHeight="1">
      <c r="A145" s="1398"/>
      <c r="B145" s="2099"/>
      <c r="C145" s="1664"/>
      <c r="D145" s="2075" t="s">
        <v>2097</v>
      </c>
      <c r="E145" s="1014">
        <v>0</v>
      </c>
      <c r="F145" s="2056">
        <v>37300</v>
      </c>
      <c r="G145" s="1014">
        <v>0</v>
      </c>
      <c r="H145" s="1014">
        <v>0</v>
      </c>
      <c r="I145" s="1014">
        <v>0</v>
      </c>
      <c r="J145" s="2170">
        <f t="shared" si="22"/>
        <v>37300</v>
      </c>
      <c r="K145" s="1666">
        <v>2</v>
      </c>
      <c r="L145" s="1666">
        <v>3</v>
      </c>
      <c r="M145" s="1666">
        <v>20</v>
      </c>
      <c r="N145" s="1666">
        <v>25</v>
      </c>
      <c r="O145" s="1409" t="s">
        <v>3257</v>
      </c>
      <c r="P145" s="1409" t="s">
        <v>3258</v>
      </c>
      <c r="Q145" s="1653" t="s">
        <v>776</v>
      </c>
      <c r="R145" s="1672" t="s">
        <v>2083</v>
      </c>
      <c r="S145" s="2135" t="s">
        <v>2084</v>
      </c>
      <c r="T145" s="1503">
        <v>10</v>
      </c>
      <c r="U145" s="1503">
        <v>10.1</v>
      </c>
      <c r="V145" s="1503" t="s">
        <v>391</v>
      </c>
      <c r="W145" s="1898" t="s">
        <v>2066</v>
      </c>
    </row>
    <row r="146" spans="1:23" s="2094" customFormat="1" ht="276" customHeight="1">
      <c r="A146" s="2090"/>
      <c r="B146" s="2091"/>
      <c r="C146" s="1655"/>
      <c r="D146" s="1659" t="s">
        <v>2098</v>
      </c>
      <c r="E146" s="880">
        <v>0</v>
      </c>
      <c r="F146" s="2046">
        <v>28000</v>
      </c>
      <c r="G146" s="880">
        <v>0</v>
      </c>
      <c r="H146" s="880">
        <v>0</v>
      </c>
      <c r="I146" s="880">
        <v>0</v>
      </c>
      <c r="J146" s="2171">
        <f t="shared" si="22"/>
        <v>28000</v>
      </c>
      <c r="K146" s="1656">
        <v>2</v>
      </c>
      <c r="L146" s="1656">
        <v>3</v>
      </c>
      <c r="M146" s="1656">
        <v>25</v>
      </c>
      <c r="N146" s="1656">
        <v>30</v>
      </c>
      <c r="O146" s="788" t="s">
        <v>3259</v>
      </c>
      <c r="P146" s="788" t="s">
        <v>3260</v>
      </c>
      <c r="Q146" s="1563" t="s">
        <v>818</v>
      </c>
      <c r="R146" s="780" t="s">
        <v>2099</v>
      </c>
      <c r="S146" s="1894" t="s">
        <v>2100</v>
      </c>
      <c r="T146" s="781">
        <v>10</v>
      </c>
      <c r="U146" s="781">
        <v>10.1</v>
      </c>
      <c r="V146" s="781" t="s">
        <v>391</v>
      </c>
      <c r="W146" s="1895" t="s">
        <v>2066</v>
      </c>
    </row>
    <row r="147" spans="1:23" s="2094" customFormat="1" ht="264" customHeight="1">
      <c r="A147" s="2090"/>
      <c r="B147" s="2091"/>
      <c r="C147" s="1655"/>
      <c r="D147" s="1659" t="s">
        <v>3248</v>
      </c>
      <c r="E147" s="880">
        <v>0</v>
      </c>
      <c r="F147" s="2046">
        <v>29500</v>
      </c>
      <c r="G147" s="880">
        <v>0</v>
      </c>
      <c r="H147" s="880">
        <v>0</v>
      </c>
      <c r="I147" s="880">
        <v>0</v>
      </c>
      <c r="J147" s="2171">
        <f t="shared" si="22"/>
        <v>29500</v>
      </c>
      <c r="K147" s="1656">
        <v>2</v>
      </c>
      <c r="L147" s="1656">
        <v>3</v>
      </c>
      <c r="M147" s="1656">
        <v>25</v>
      </c>
      <c r="N147" s="1656">
        <v>30</v>
      </c>
      <c r="O147" s="788" t="s">
        <v>3261</v>
      </c>
      <c r="P147" s="788" t="s">
        <v>3262</v>
      </c>
      <c r="Q147" s="1563" t="s">
        <v>818</v>
      </c>
      <c r="R147" s="780" t="s">
        <v>2101</v>
      </c>
      <c r="S147" s="1894" t="s">
        <v>2102</v>
      </c>
      <c r="T147" s="781">
        <v>10</v>
      </c>
      <c r="U147" s="781">
        <v>10.1</v>
      </c>
      <c r="V147" s="781" t="s">
        <v>391</v>
      </c>
      <c r="W147" s="1895" t="s">
        <v>2066</v>
      </c>
    </row>
    <row r="148" spans="1:23" s="2094" customFormat="1" ht="137.25" customHeight="1">
      <c r="A148" s="2095"/>
      <c r="B148" s="2096"/>
      <c r="C148" s="1661"/>
      <c r="D148" s="2060" t="s">
        <v>2103</v>
      </c>
      <c r="E148" s="880">
        <v>0</v>
      </c>
      <c r="F148" s="2126">
        <v>10000</v>
      </c>
      <c r="G148" s="881">
        <v>0</v>
      </c>
      <c r="H148" s="881">
        <v>0</v>
      </c>
      <c r="I148" s="881">
        <v>0</v>
      </c>
      <c r="J148" s="2169">
        <f t="shared" si="22"/>
        <v>10000</v>
      </c>
      <c r="K148" s="1887">
        <v>2</v>
      </c>
      <c r="L148" s="1887">
        <v>3</v>
      </c>
      <c r="M148" s="1887">
        <v>20</v>
      </c>
      <c r="N148" s="1887">
        <v>25</v>
      </c>
      <c r="O148" s="1468" t="s">
        <v>3275</v>
      </c>
      <c r="P148" s="1468" t="s">
        <v>3276</v>
      </c>
      <c r="Q148" s="1688" t="s">
        <v>2104</v>
      </c>
      <c r="R148" s="1888" t="s">
        <v>2081</v>
      </c>
      <c r="S148" s="1483" t="s">
        <v>2082</v>
      </c>
      <c r="T148" s="1482">
        <v>10</v>
      </c>
      <c r="U148" s="1482">
        <v>10.1</v>
      </c>
      <c r="V148" s="1482" t="s">
        <v>391</v>
      </c>
      <c r="W148" s="1888" t="s">
        <v>2066</v>
      </c>
    </row>
    <row r="149" spans="1:23" s="421" customFormat="1" ht="120" customHeight="1">
      <c r="A149" s="419"/>
      <c r="B149" s="561"/>
      <c r="C149" s="562">
        <v>51</v>
      </c>
      <c r="D149" s="114" t="s">
        <v>2105</v>
      </c>
      <c r="E149" s="115">
        <v>20000</v>
      </c>
      <c r="F149" s="1418"/>
      <c r="G149" s="872">
        <v>0</v>
      </c>
      <c r="H149" s="872">
        <v>0</v>
      </c>
      <c r="I149" s="872">
        <v>0</v>
      </c>
      <c r="J149" s="422">
        <f t="shared" si="22"/>
        <v>20000</v>
      </c>
      <c r="K149" s="151">
        <v>8</v>
      </c>
      <c r="L149" s="151">
        <v>2</v>
      </c>
      <c r="M149" s="151">
        <v>30</v>
      </c>
      <c r="N149" s="151">
        <v>40</v>
      </c>
      <c r="O149" s="146" t="s">
        <v>308</v>
      </c>
      <c r="P149" s="146" t="s">
        <v>299</v>
      </c>
      <c r="Q149" s="233" t="s">
        <v>776</v>
      </c>
      <c r="R149" s="168" t="s">
        <v>2064</v>
      </c>
      <c r="S149" s="232" t="s">
        <v>2065</v>
      </c>
      <c r="T149" s="231">
        <v>10</v>
      </c>
      <c r="U149" s="231">
        <v>10.1</v>
      </c>
      <c r="V149" s="231" t="s">
        <v>391</v>
      </c>
      <c r="W149" s="168" t="s">
        <v>2066</v>
      </c>
    </row>
    <row r="150" spans="1:23" s="421" customFormat="1" ht="119.25" customHeight="1">
      <c r="A150" s="419"/>
      <c r="B150" s="561"/>
      <c r="C150" s="562">
        <v>52</v>
      </c>
      <c r="D150" s="144" t="s">
        <v>2293</v>
      </c>
      <c r="E150" s="872">
        <v>0</v>
      </c>
      <c r="F150" s="115">
        <v>90000</v>
      </c>
      <c r="G150" s="872">
        <v>0</v>
      </c>
      <c r="H150" s="872">
        <v>0</v>
      </c>
      <c r="I150" s="872">
        <v>0</v>
      </c>
      <c r="J150" s="188">
        <f>SUM(E150:I150)</f>
        <v>90000</v>
      </c>
      <c r="K150" s="239"/>
      <c r="L150" s="239">
        <v>6</v>
      </c>
      <c r="M150" s="239">
        <v>50</v>
      </c>
      <c r="N150" s="239">
        <f>K150+L150+M150</f>
        <v>56</v>
      </c>
      <c r="O150" s="354" t="s">
        <v>308</v>
      </c>
      <c r="P150" s="354" t="s">
        <v>299</v>
      </c>
      <c r="Q150" s="210" t="s">
        <v>2294</v>
      </c>
      <c r="R150" s="262" t="s">
        <v>2295</v>
      </c>
      <c r="S150" s="210" t="s">
        <v>2296</v>
      </c>
      <c r="T150" s="210">
        <v>10</v>
      </c>
      <c r="U150" s="210">
        <v>10.1</v>
      </c>
      <c r="V150" s="210" t="s">
        <v>391</v>
      </c>
      <c r="W150" s="189" t="s">
        <v>2297</v>
      </c>
    </row>
    <row r="151" spans="1:23" s="421" customFormat="1" ht="231.75" customHeight="1">
      <c r="A151" s="1007"/>
      <c r="B151" s="1008"/>
      <c r="C151" s="1009">
        <v>53</v>
      </c>
      <c r="D151" s="1019" t="s">
        <v>2474</v>
      </c>
      <c r="E151" s="1020">
        <v>0</v>
      </c>
      <c r="F151" s="1012">
        <v>200000</v>
      </c>
      <c r="G151" s="1020">
        <v>0</v>
      </c>
      <c r="H151" s="1020">
        <v>0</v>
      </c>
      <c r="I151" s="1020">
        <v>0</v>
      </c>
      <c r="J151" s="1012">
        <v>200000</v>
      </c>
      <c r="K151" s="1065">
        <v>20</v>
      </c>
      <c r="L151" s="1065">
        <v>20</v>
      </c>
      <c r="M151" s="1065">
        <v>25</v>
      </c>
      <c r="N151" s="1065">
        <v>65</v>
      </c>
      <c r="O151" s="309" t="s">
        <v>3245</v>
      </c>
      <c r="P151" s="384" t="s">
        <v>3246</v>
      </c>
      <c r="Q151" s="267" t="s">
        <v>2940</v>
      </c>
      <c r="R151" s="973" t="s">
        <v>2468</v>
      </c>
      <c r="S151" s="973" t="s">
        <v>2469</v>
      </c>
      <c r="T151" s="439">
        <v>10</v>
      </c>
      <c r="U151" s="439">
        <v>10.1</v>
      </c>
      <c r="V151" s="439" t="s">
        <v>391</v>
      </c>
      <c r="W151" s="973" t="s">
        <v>2461</v>
      </c>
    </row>
    <row r="152" spans="1:23" s="421" customFormat="1" ht="115.5" customHeight="1">
      <c r="A152" s="1007"/>
      <c r="B152" s="1008"/>
      <c r="C152" s="1009">
        <v>54</v>
      </c>
      <c r="D152" s="330" t="s">
        <v>2621</v>
      </c>
      <c r="E152" s="1010">
        <v>0</v>
      </c>
      <c r="F152" s="1011">
        <v>25000</v>
      </c>
      <c r="G152" s="1010">
        <v>0</v>
      </c>
      <c r="H152" s="1010">
        <v>0</v>
      </c>
      <c r="I152" s="1010">
        <v>0</v>
      </c>
      <c r="J152" s="1012">
        <f t="shared" ref="J152:J160" si="23">SUM(E152:I152)</f>
        <v>25000</v>
      </c>
      <c r="K152" s="1066">
        <v>0</v>
      </c>
      <c r="L152" s="866">
        <v>2</v>
      </c>
      <c r="M152" s="866">
        <v>15</v>
      </c>
      <c r="N152" s="866">
        <f>SUM(K152:M152)</f>
        <v>17</v>
      </c>
      <c r="O152" s="354" t="s">
        <v>308</v>
      </c>
      <c r="P152" s="354" t="s">
        <v>299</v>
      </c>
      <c r="Q152" s="1013" t="s">
        <v>1326</v>
      </c>
      <c r="R152" s="247" t="s">
        <v>2572</v>
      </c>
      <c r="S152" s="1013" t="s">
        <v>2622</v>
      </c>
      <c r="T152" s="361">
        <v>10</v>
      </c>
      <c r="U152" s="361">
        <v>10.1</v>
      </c>
      <c r="V152" s="361" t="s">
        <v>391</v>
      </c>
      <c r="W152" s="276" t="s">
        <v>2500</v>
      </c>
    </row>
    <row r="153" spans="1:23" s="421" customFormat="1" ht="46.5">
      <c r="A153" s="451"/>
      <c r="B153" s="565"/>
      <c r="C153" s="566">
        <v>55</v>
      </c>
      <c r="D153" s="573" t="s">
        <v>2623</v>
      </c>
      <c r="E153" s="777">
        <v>0</v>
      </c>
      <c r="F153" s="178">
        <f>SUM(F154:F160)</f>
        <v>170000</v>
      </c>
      <c r="G153" s="777">
        <v>0</v>
      </c>
      <c r="H153" s="777">
        <v>0</v>
      </c>
      <c r="I153" s="777">
        <v>0</v>
      </c>
      <c r="J153" s="458">
        <f t="shared" si="23"/>
        <v>170000</v>
      </c>
      <c r="K153" s="443"/>
      <c r="L153" s="443"/>
      <c r="M153" s="443"/>
      <c r="N153" s="443"/>
      <c r="O153" s="340"/>
      <c r="P153" s="436"/>
      <c r="Q153" s="453"/>
      <c r="R153" s="193"/>
      <c r="S153" s="193"/>
      <c r="T153" s="453">
        <v>10</v>
      </c>
      <c r="U153" s="453">
        <v>10.1</v>
      </c>
      <c r="V153" s="453" t="s">
        <v>391</v>
      </c>
      <c r="W153" s="461" t="s">
        <v>2500</v>
      </c>
    </row>
    <row r="154" spans="1:23" s="1878" customFormat="1" ht="141" customHeight="1">
      <c r="A154" s="159"/>
      <c r="B154" s="2125"/>
      <c r="C154" s="1655"/>
      <c r="D154" s="574" t="s">
        <v>2624</v>
      </c>
      <c r="E154" s="2092">
        <v>0</v>
      </c>
      <c r="F154" s="2172">
        <v>30000</v>
      </c>
      <c r="G154" s="2092">
        <v>0</v>
      </c>
      <c r="H154" s="2092">
        <v>0</v>
      </c>
      <c r="I154" s="2092">
        <v>0</v>
      </c>
      <c r="J154" s="787">
        <f t="shared" si="23"/>
        <v>30000</v>
      </c>
      <c r="K154" s="1194">
        <v>0</v>
      </c>
      <c r="L154" s="1194">
        <v>0</v>
      </c>
      <c r="M154" s="1656">
        <v>30</v>
      </c>
      <c r="N154" s="1656">
        <f t="shared" ref="N154:N160" si="24">SUM(K154:M154)</f>
        <v>30</v>
      </c>
      <c r="O154" s="788" t="s">
        <v>308</v>
      </c>
      <c r="P154" s="788" t="s">
        <v>299</v>
      </c>
      <c r="Q154" s="1563">
        <v>21976</v>
      </c>
      <c r="R154" s="919" t="s">
        <v>2625</v>
      </c>
      <c r="S154" s="920" t="s">
        <v>2626</v>
      </c>
      <c r="T154" s="781">
        <v>10</v>
      </c>
      <c r="U154" s="781">
        <v>10.1</v>
      </c>
      <c r="V154" s="781" t="s">
        <v>391</v>
      </c>
      <c r="W154" s="2157" t="s">
        <v>2500</v>
      </c>
    </row>
    <row r="155" spans="1:23" s="1878" customFormat="1" ht="141" customHeight="1">
      <c r="A155" s="159"/>
      <c r="B155" s="2125"/>
      <c r="C155" s="1655"/>
      <c r="D155" s="2173" t="s">
        <v>2627</v>
      </c>
      <c r="E155" s="2092">
        <v>0</v>
      </c>
      <c r="F155" s="2172">
        <v>34000</v>
      </c>
      <c r="G155" s="2092">
        <v>0</v>
      </c>
      <c r="H155" s="2092">
        <v>0</v>
      </c>
      <c r="I155" s="2092">
        <v>0</v>
      </c>
      <c r="J155" s="787">
        <f t="shared" si="23"/>
        <v>34000</v>
      </c>
      <c r="K155" s="1194">
        <v>0</v>
      </c>
      <c r="L155" s="1194">
        <v>2</v>
      </c>
      <c r="M155" s="1656">
        <v>10</v>
      </c>
      <c r="N155" s="1194">
        <f t="shared" si="24"/>
        <v>12</v>
      </c>
      <c r="O155" s="788" t="s">
        <v>308</v>
      </c>
      <c r="P155" s="788" t="s">
        <v>299</v>
      </c>
      <c r="Q155" s="1563">
        <v>22037</v>
      </c>
      <c r="R155" s="919" t="s">
        <v>2628</v>
      </c>
      <c r="S155" s="920" t="s">
        <v>2629</v>
      </c>
      <c r="T155" s="781">
        <v>10</v>
      </c>
      <c r="U155" s="781">
        <v>10.1</v>
      </c>
      <c r="V155" s="781" t="s">
        <v>391</v>
      </c>
      <c r="W155" s="2157" t="s">
        <v>2500</v>
      </c>
    </row>
    <row r="156" spans="1:23" s="1878" customFormat="1" ht="141" customHeight="1">
      <c r="A156" s="159"/>
      <c r="B156" s="2125"/>
      <c r="C156" s="1655"/>
      <c r="D156" s="574" t="s">
        <v>2630</v>
      </c>
      <c r="E156" s="2092">
        <v>0</v>
      </c>
      <c r="F156" s="2172">
        <v>32000</v>
      </c>
      <c r="G156" s="2092">
        <v>0</v>
      </c>
      <c r="H156" s="2092">
        <v>0</v>
      </c>
      <c r="I156" s="2092">
        <v>0</v>
      </c>
      <c r="J156" s="787">
        <f t="shared" si="23"/>
        <v>32000</v>
      </c>
      <c r="K156" s="1194">
        <v>0</v>
      </c>
      <c r="L156" s="1656">
        <v>3</v>
      </c>
      <c r="M156" s="1656">
        <v>28</v>
      </c>
      <c r="N156" s="1656">
        <f t="shared" si="24"/>
        <v>31</v>
      </c>
      <c r="O156" s="788" t="s">
        <v>308</v>
      </c>
      <c r="P156" s="788" t="s">
        <v>299</v>
      </c>
      <c r="Q156" s="1563">
        <v>22007</v>
      </c>
      <c r="R156" s="919" t="s">
        <v>2631</v>
      </c>
      <c r="S156" s="920" t="s">
        <v>2632</v>
      </c>
      <c r="T156" s="781">
        <v>10</v>
      </c>
      <c r="U156" s="781">
        <v>10.1</v>
      </c>
      <c r="V156" s="781" t="s">
        <v>391</v>
      </c>
      <c r="W156" s="2157" t="s">
        <v>2500</v>
      </c>
    </row>
    <row r="157" spans="1:23" s="1878" customFormat="1" ht="141" customHeight="1">
      <c r="A157" s="163"/>
      <c r="B157" s="2133"/>
      <c r="C157" s="1661"/>
      <c r="D157" s="153" t="s">
        <v>3247</v>
      </c>
      <c r="E157" s="2097">
        <v>0</v>
      </c>
      <c r="F157" s="2174">
        <v>30000</v>
      </c>
      <c r="G157" s="2097">
        <v>0</v>
      </c>
      <c r="H157" s="2097">
        <v>0</v>
      </c>
      <c r="I157" s="2097">
        <v>0</v>
      </c>
      <c r="J157" s="790">
        <f t="shared" si="23"/>
        <v>30000</v>
      </c>
      <c r="K157" s="1662">
        <v>1</v>
      </c>
      <c r="L157" s="1195">
        <v>0</v>
      </c>
      <c r="M157" s="1662">
        <v>14</v>
      </c>
      <c r="N157" s="1662">
        <f t="shared" si="24"/>
        <v>15</v>
      </c>
      <c r="O157" s="792" t="s">
        <v>308</v>
      </c>
      <c r="P157" s="792" t="s">
        <v>299</v>
      </c>
      <c r="Q157" s="1569">
        <v>22007</v>
      </c>
      <c r="R157" s="1509" t="s">
        <v>2633</v>
      </c>
      <c r="S157" s="782"/>
      <c r="T157" s="791">
        <v>10</v>
      </c>
      <c r="U157" s="791">
        <v>10.1</v>
      </c>
      <c r="V157" s="791" t="s">
        <v>391</v>
      </c>
      <c r="W157" s="2159" t="s">
        <v>2500</v>
      </c>
    </row>
    <row r="158" spans="1:23" s="1878" customFormat="1" ht="141" customHeight="1">
      <c r="A158" s="1081"/>
      <c r="B158" s="2149"/>
      <c r="C158" s="1664"/>
      <c r="D158" s="2175" t="s">
        <v>3263</v>
      </c>
      <c r="E158" s="2100">
        <v>0</v>
      </c>
      <c r="F158" s="2176">
        <v>30000</v>
      </c>
      <c r="G158" s="2100">
        <v>0</v>
      </c>
      <c r="H158" s="2100">
        <v>0</v>
      </c>
      <c r="I158" s="2100">
        <v>0</v>
      </c>
      <c r="J158" s="2177">
        <f t="shared" si="23"/>
        <v>30000</v>
      </c>
      <c r="K158" s="1651">
        <v>0</v>
      </c>
      <c r="L158" s="1890">
        <v>7</v>
      </c>
      <c r="M158" s="1890">
        <v>20</v>
      </c>
      <c r="N158" s="1890">
        <f t="shared" si="24"/>
        <v>27</v>
      </c>
      <c r="O158" s="1409" t="s">
        <v>308</v>
      </c>
      <c r="P158" s="1409" t="s">
        <v>299</v>
      </c>
      <c r="Q158" s="1653">
        <v>22098</v>
      </c>
      <c r="R158" s="1501" t="s">
        <v>2590</v>
      </c>
      <c r="S158" s="1502" t="s">
        <v>2634</v>
      </c>
      <c r="T158" s="1503">
        <v>10</v>
      </c>
      <c r="U158" s="1503">
        <v>10.1</v>
      </c>
      <c r="V158" s="1503" t="s">
        <v>391</v>
      </c>
      <c r="W158" s="2160" t="s">
        <v>2500</v>
      </c>
    </row>
    <row r="159" spans="1:23" s="1878" customFormat="1" ht="141" customHeight="1">
      <c r="A159" s="159"/>
      <c r="B159" s="2125"/>
      <c r="C159" s="1655"/>
      <c r="D159" s="574" t="s">
        <v>3264</v>
      </c>
      <c r="E159" s="2092">
        <v>0</v>
      </c>
      <c r="F159" s="2172">
        <v>12000</v>
      </c>
      <c r="G159" s="2092">
        <v>0</v>
      </c>
      <c r="H159" s="2092">
        <v>0</v>
      </c>
      <c r="I159" s="2092">
        <v>0</v>
      </c>
      <c r="J159" s="787">
        <f t="shared" si="23"/>
        <v>12000</v>
      </c>
      <c r="K159" s="1194">
        <v>0</v>
      </c>
      <c r="L159" s="1892">
        <v>7</v>
      </c>
      <c r="M159" s="1892">
        <v>10</v>
      </c>
      <c r="N159" s="1892">
        <f t="shared" si="24"/>
        <v>17</v>
      </c>
      <c r="O159" s="788" t="s">
        <v>308</v>
      </c>
      <c r="P159" s="788" t="s">
        <v>299</v>
      </c>
      <c r="Q159" s="1563">
        <v>22037</v>
      </c>
      <c r="R159" s="919" t="s">
        <v>2586</v>
      </c>
      <c r="S159" s="920" t="s">
        <v>2635</v>
      </c>
      <c r="T159" s="781">
        <v>10</v>
      </c>
      <c r="U159" s="781">
        <v>10.1</v>
      </c>
      <c r="V159" s="781" t="s">
        <v>391</v>
      </c>
      <c r="W159" s="2157" t="s">
        <v>2500</v>
      </c>
    </row>
    <row r="160" spans="1:23" s="1878" customFormat="1" ht="141" customHeight="1">
      <c r="A160" s="163"/>
      <c r="B160" s="2133"/>
      <c r="C160" s="1661"/>
      <c r="D160" s="153" t="s">
        <v>517</v>
      </c>
      <c r="E160" s="2122"/>
      <c r="F160" s="2174">
        <v>2000</v>
      </c>
      <c r="G160" s="2092">
        <v>0</v>
      </c>
      <c r="H160" s="2092">
        <v>0</v>
      </c>
      <c r="I160" s="2092">
        <v>0</v>
      </c>
      <c r="J160" s="790">
        <f t="shared" si="23"/>
        <v>2000</v>
      </c>
      <c r="K160" s="1195">
        <v>0</v>
      </c>
      <c r="L160" s="1887">
        <v>7</v>
      </c>
      <c r="M160" s="1887">
        <v>8</v>
      </c>
      <c r="N160" s="1887">
        <f t="shared" si="24"/>
        <v>15</v>
      </c>
      <c r="O160" s="788" t="s">
        <v>308</v>
      </c>
      <c r="P160" s="788" t="s">
        <v>299</v>
      </c>
      <c r="Q160" s="1569">
        <v>22098</v>
      </c>
      <c r="R160" s="1509" t="s">
        <v>2636</v>
      </c>
      <c r="S160" s="926" t="s">
        <v>2637</v>
      </c>
      <c r="T160" s="791">
        <v>10</v>
      </c>
      <c r="U160" s="791">
        <v>10.1</v>
      </c>
      <c r="V160" s="791" t="s">
        <v>391</v>
      </c>
      <c r="W160" s="2159" t="s">
        <v>2500</v>
      </c>
    </row>
    <row r="161" spans="1:23" s="448" customFormat="1" ht="46.5">
      <c r="A161" s="424" t="s">
        <v>1822</v>
      </c>
      <c r="B161" s="564"/>
      <c r="C161" s="512" t="s">
        <v>85</v>
      </c>
      <c r="D161" s="143" t="s">
        <v>135</v>
      </c>
      <c r="E161" s="447">
        <f>SUM(E162,E163)</f>
        <v>0</v>
      </c>
      <c r="F161" s="447">
        <f t="shared" ref="F161:J161" si="25">SUM(F162,F163)</f>
        <v>230000</v>
      </c>
      <c r="G161" s="447">
        <f t="shared" si="25"/>
        <v>0</v>
      </c>
      <c r="H161" s="447">
        <f t="shared" si="25"/>
        <v>0</v>
      </c>
      <c r="I161" s="447">
        <f t="shared" si="25"/>
        <v>0</v>
      </c>
      <c r="J161" s="447">
        <f t="shared" si="25"/>
        <v>230000</v>
      </c>
      <c r="K161" s="1060"/>
      <c r="L161" s="1060"/>
      <c r="M161" s="1060"/>
      <c r="N161" s="1060"/>
      <c r="O161" s="417"/>
      <c r="P161" s="304"/>
      <c r="Q161" s="455"/>
      <c r="R161" s="424"/>
      <c r="S161" s="424"/>
      <c r="T161" s="455"/>
      <c r="U161" s="455"/>
      <c r="V161" s="455"/>
      <c r="W161" s="424"/>
    </row>
    <row r="162" spans="1:23" s="421" customFormat="1" ht="110.25" customHeight="1">
      <c r="A162" s="419"/>
      <c r="B162" s="561"/>
      <c r="C162" s="524">
        <v>1</v>
      </c>
      <c r="D162" s="117" t="s">
        <v>2473</v>
      </c>
      <c r="E162" s="793">
        <v>0</v>
      </c>
      <c r="F162" s="121">
        <v>30000</v>
      </c>
      <c r="G162" s="793">
        <v>0</v>
      </c>
      <c r="H162" s="793">
        <v>0</v>
      </c>
      <c r="I162" s="793">
        <v>0</v>
      </c>
      <c r="J162" s="188">
        <v>30000</v>
      </c>
      <c r="K162" s="239">
        <v>15</v>
      </c>
      <c r="L162" s="239">
        <v>10</v>
      </c>
      <c r="M162" s="239">
        <v>30</v>
      </c>
      <c r="N162" s="239">
        <v>55</v>
      </c>
      <c r="O162" s="354" t="s">
        <v>308</v>
      </c>
      <c r="P162" s="354" t="s">
        <v>299</v>
      </c>
      <c r="Q162" s="207">
        <v>21947</v>
      </c>
      <c r="R162" s="218" t="s">
        <v>2468</v>
      </c>
      <c r="S162" s="218" t="s">
        <v>2469</v>
      </c>
      <c r="T162" s="216">
        <v>10</v>
      </c>
      <c r="U162" s="216">
        <v>10.1</v>
      </c>
      <c r="V162" s="216" t="s">
        <v>1822</v>
      </c>
      <c r="W162" s="218" t="s">
        <v>2461</v>
      </c>
    </row>
    <row r="163" spans="1:23" s="448" customFormat="1" ht="45.75" customHeight="1">
      <c r="A163" s="445"/>
      <c r="B163" s="708"/>
      <c r="C163" s="541">
        <v>2</v>
      </c>
      <c r="D163" s="843" t="s">
        <v>2292</v>
      </c>
      <c r="E163" s="1021">
        <v>0</v>
      </c>
      <c r="F163" s="1022">
        <v>200000</v>
      </c>
      <c r="G163" s="1021">
        <v>0</v>
      </c>
      <c r="H163" s="1021">
        <v>0</v>
      </c>
      <c r="I163" s="1021">
        <v>0</v>
      </c>
      <c r="J163" s="725">
        <f>SUM(E163:I163)</f>
        <v>200000</v>
      </c>
      <c r="K163" s="1402"/>
      <c r="L163" s="1093"/>
      <c r="M163" s="1093"/>
      <c r="N163" s="1332"/>
      <c r="O163" s="835"/>
      <c r="P163" s="1023"/>
      <c r="Q163" s="844"/>
      <c r="R163" s="445"/>
      <c r="S163" s="445"/>
      <c r="T163" s="216">
        <v>10</v>
      </c>
      <c r="U163" s="216">
        <v>10.1</v>
      </c>
      <c r="V163" s="216" t="s">
        <v>1822</v>
      </c>
      <c r="W163" s="299" t="s">
        <v>2278</v>
      </c>
    </row>
    <row r="164" spans="1:23" s="668" customFormat="1" ht="150" customHeight="1">
      <c r="A164" s="779"/>
      <c r="B164" s="786"/>
      <c r="C164" s="935"/>
      <c r="D164" s="611" t="s">
        <v>3024</v>
      </c>
      <c r="E164" s="1024">
        <v>0</v>
      </c>
      <c r="F164" s="986">
        <v>50000</v>
      </c>
      <c r="G164" s="1024">
        <v>0</v>
      </c>
      <c r="H164" s="1024">
        <v>0</v>
      </c>
      <c r="I164" s="1024">
        <v>0</v>
      </c>
      <c r="J164" s="787">
        <f>SUM(E164:I164)</f>
        <v>50000</v>
      </c>
      <c r="K164" s="1403">
        <v>0</v>
      </c>
      <c r="L164" s="1404">
        <v>20</v>
      </c>
      <c r="M164" s="1404">
        <v>15</v>
      </c>
      <c r="N164" s="1405">
        <f>SUM(K164:K164:M164)</f>
        <v>35</v>
      </c>
      <c r="O164" s="788" t="s">
        <v>670</v>
      </c>
      <c r="P164" s="993" t="s">
        <v>3026</v>
      </c>
      <c r="Q164" s="800" t="s">
        <v>3284</v>
      </c>
      <c r="R164" s="779"/>
      <c r="S164" s="779"/>
      <c r="T164" s="216">
        <v>10</v>
      </c>
      <c r="U164" s="216">
        <v>10.1</v>
      </c>
      <c r="V164" s="216" t="s">
        <v>1822</v>
      </c>
      <c r="W164" s="780" t="s">
        <v>2278</v>
      </c>
    </row>
    <row r="165" spans="1:23" s="668" customFormat="1" ht="150" customHeight="1">
      <c r="A165" s="779"/>
      <c r="B165" s="786"/>
      <c r="C165" s="935"/>
      <c r="D165" s="611" t="s">
        <v>3025</v>
      </c>
      <c r="E165" s="1024">
        <v>0</v>
      </c>
      <c r="F165" s="986">
        <v>50000</v>
      </c>
      <c r="G165" s="1024">
        <v>0</v>
      </c>
      <c r="H165" s="1024">
        <v>0</v>
      </c>
      <c r="I165" s="1024">
        <v>0</v>
      </c>
      <c r="J165" s="787">
        <f t="shared" ref="J165:J167" si="26">SUM(E165:I165)</f>
        <v>50000</v>
      </c>
      <c r="K165" s="1403">
        <v>0</v>
      </c>
      <c r="L165" s="1404">
        <v>20</v>
      </c>
      <c r="M165" s="1404">
        <v>15</v>
      </c>
      <c r="N165" s="1405">
        <f>SUM(K165:K165:M165)</f>
        <v>35</v>
      </c>
      <c r="O165" s="788" t="s">
        <v>670</v>
      </c>
      <c r="P165" s="993" t="s">
        <v>3026</v>
      </c>
      <c r="Q165" s="800" t="s">
        <v>1578</v>
      </c>
      <c r="R165" s="779"/>
      <c r="S165" s="779"/>
      <c r="T165" s="430">
        <v>10</v>
      </c>
      <c r="U165" s="430">
        <v>10.1</v>
      </c>
      <c r="V165" s="430" t="s">
        <v>1822</v>
      </c>
      <c r="W165" s="780" t="s">
        <v>2278</v>
      </c>
    </row>
    <row r="166" spans="1:23" s="668" customFormat="1" ht="150" customHeight="1">
      <c r="A166" s="779"/>
      <c r="B166" s="786"/>
      <c r="C166" s="935"/>
      <c r="D166" s="611" t="s">
        <v>3277</v>
      </c>
      <c r="E166" s="1024">
        <v>0</v>
      </c>
      <c r="F166" s="986">
        <v>50000</v>
      </c>
      <c r="G166" s="1024">
        <v>0</v>
      </c>
      <c r="H166" s="1024">
        <v>0</v>
      </c>
      <c r="I166" s="1024">
        <v>0</v>
      </c>
      <c r="J166" s="787">
        <f t="shared" si="26"/>
        <v>50000</v>
      </c>
      <c r="K166" s="1403">
        <v>0</v>
      </c>
      <c r="L166" s="1404">
        <v>20</v>
      </c>
      <c r="M166" s="1404">
        <v>15</v>
      </c>
      <c r="N166" s="1405">
        <f>SUM(K166:K166:M166)</f>
        <v>35</v>
      </c>
      <c r="O166" s="788" t="s">
        <v>670</v>
      </c>
      <c r="P166" s="993" t="s">
        <v>3026</v>
      </c>
      <c r="Q166" s="800" t="s">
        <v>1574</v>
      </c>
      <c r="R166" s="779"/>
      <c r="S166" s="779"/>
      <c r="T166" s="726">
        <v>10</v>
      </c>
      <c r="U166" s="726">
        <v>10.1</v>
      </c>
      <c r="V166" s="726" t="s">
        <v>1822</v>
      </c>
      <c r="W166" s="780" t="s">
        <v>2278</v>
      </c>
    </row>
    <row r="167" spans="1:23" s="933" customFormat="1" ht="150" customHeight="1">
      <c r="A167" s="782"/>
      <c r="B167" s="789"/>
      <c r="C167" s="936"/>
      <c r="D167" s="612" t="s">
        <v>3278</v>
      </c>
      <c r="E167" s="1025">
        <v>0</v>
      </c>
      <c r="F167" s="987">
        <v>50000</v>
      </c>
      <c r="G167" s="1025">
        <v>0</v>
      </c>
      <c r="H167" s="1025">
        <v>0</v>
      </c>
      <c r="I167" s="1025">
        <v>0</v>
      </c>
      <c r="J167" s="790">
        <f t="shared" si="26"/>
        <v>50000</v>
      </c>
      <c r="K167" s="1406">
        <v>0</v>
      </c>
      <c r="L167" s="1407">
        <v>20</v>
      </c>
      <c r="M167" s="1407">
        <v>15</v>
      </c>
      <c r="N167" s="1327">
        <f>SUM(K167:K167:M167)</f>
        <v>35</v>
      </c>
      <c r="O167" s="792" t="s">
        <v>670</v>
      </c>
      <c r="P167" s="997" t="s">
        <v>3026</v>
      </c>
      <c r="Q167" s="802">
        <v>22160</v>
      </c>
      <c r="R167" s="782"/>
      <c r="S167" s="782"/>
      <c r="T167" s="216">
        <v>10</v>
      </c>
      <c r="U167" s="216">
        <v>10.1</v>
      </c>
      <c r="V167" s="216" t="s">
        <v>1822</v>
      </c>
      <c r="W167" s="801" t="s">
        <v>2278</v>
      </c>
    </row>
    <row r="168" spans="1:23">
      <c r="A168" s="579"/>
      <c r="B168" s="580"/>
      <c r="C168" s="581"/>
      <c r="D168" s="520" t="s">
        <v>37</v>
      </c>
      <c r="E168" s="583">
        <f t="shared" ref="E168:J168" si="27">SUM(E7)</f>
        <v>22582300</v>
      </c>
      <c r="F168" s="583">
        <f t="shared" si="27"/>
        <v>76192200</v>
      </c>
      <c r="G168" s="583">
        <f t="shared" si="27"/>
        <v>0</v>
      </c>
      <c r="H168" s="583">
        <f t="shared" si="27"/>
        <v>85800</v>
      </c>
      <c r="I168" s="583">
        <f t="shared" si="27"/>
        <v>24900</v>
      </c>
      <c r="J168" s="583">
        <f t="shared" si="27"/>
        <v>98885200</v>
      </c>
      <c r="K168" s="1408"/>
      <c r="L168" s="1408"/>
      <c r="M168" s="1408"/>
      <c r="N168" s="1408"/>
      <c r="O168" s="785"/>
      <c r="P168" s="894"/>
      <c r="Q168" s="1197"/>
      <c r="R168" s="579"/>
      <c r="S168" s="579"/>
      <c r="T168" s="582"/>
      <c r="U168" s="582"/>
      <c r="V168" s="582"/>
      <c r="W168" s="896"/>
    </row>
  </sheetData>
  <mergeCells count="22">
    <mergeCell ref="C1:R1"/>
    <mergeCell ref="C2:R2"/>
    <mergeCell ref="E3:I3"/>
    <mergeCell ref="J3:J6"/>
    <mergeCell ref="K3:N4"/>
    <mergeCell ref="O3:P3"/>
    <mergeCell ref="T3:V3"/>
    <mergeCell ref="G4:I4"/>
    <mergeCell ref="O4:P4"/>
    <mergeCell ref="T4:V4"/>
    <mergeCell ref="G5:G6"/>
    <mergeCell ref="A3:A6"/>
    <mergeCell ref="B3:D6"/>
    <mergeCell ref="A7:D7"/>
    <mergeCell ref="B8:D8"/>
    <mergeCell ref="A9:D9"/>
    <mergeCell ref="J7:J8"/>
    <mergeCell ref="E7:E8"/>
    <mergeCell ref="F7:F8"/>
    <mergeCell ref="G7:G8"/>
    <mergeCell ref="H7:H8"/>
    <mergeCell ref="I7:I8"/>
  </mergeCells>
  <printOptions horizontalCentered="1"/>
  <pageMargins left="0.3984375" right="0.19685039370078741" top="0.5234375" bottom="0.59055118110236227" header="0.51181102362204722" footer="0.51181102362204722"/>
  <pageSetup paperSize="9" scale="55" orientation="landscape" r:id="rId1"/>
  <rowBreaks count="12" manualBreakCount="12">
    <brk id="46" max="22" man="1"/>
    <brk id="52" max="22" man="1"/>
    <brk id="67" max="22" man="1"/>
    <brk id="74" max="22" man="1"/>
    <brk id="83" max="22" man="1"/>
    <brk id="99" max="22" man="1"/>
    <brk id="105" max="22" man="1"/>
    <brk id="120" max="22" man="1"/>
    <brk id="135" max="22" man="1"/>
    <brk id="142" max="22" man="1"/>
    <brk id="149" max="22" man="1"/>
    <brk id="160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="70" zoomScaleSheetLayoutView="70" workbookViewId="0">
      <pane ySplit="6" topLeftCell="A7" activePane="bottomLeft" state="frozen"/>
      <selection activeCell="D40" sqref="D40"/>
      <selection pane="bottomLeft" activeCell="A7" sqref="A7:XFD83"/>
    </sheetView>
  </sheetViews>
  <sheetFormatPr defaultRowHeight="23.25"/>
  <cols>
    <col min="1" max="1" width="4.375" style="2" bestFit="1" customWidth="1"/>
    <col min="2" max="2" width="49.625" style="1" customWidth="1"/>
    <col min="3" max="3" width="10" style="1" bestFit="1" customWidth="1"/>
    <col min="4" max="4" width="11.125" style="1" bestFit="1" customWidth="1"/>
    <col min="5" max="5" width="9.125" style="1" customWidth="1"/>
    <col min="6" max="7" width="10.5" style="1" customWidth="1"/>
    <col min="8" max="8" width="5.375" style="1" customWidth="1"/>
    <col min="9" max="11" width="6.875" style="1" customWidth="1"/>
    <col min="12" max="12" width="10.625" style="1" customWidth="1"/>
    <col min="13" max="13" width="10.875" style="1" customWidth="1"/>
    <col min="14" max="14" width="8.375" style="1" bestFit="1" customWidth="1"/>
    <col min="15" max="15" width="9.375" style="1" bestFit="1" customWidth="1"/>
    <col min="16" max="16" width="10.5" style="1" bestFit="1" customWidth="1"/>
    <col min="17" max="17" width="6.875" style="1" customWidth="1"/>
    <col min="18" max="18" width="7.375" style="1" bestFit="1" customWidth="1"/>
    <col min="19" max="19" width="8.25" style="1" customWidth="1"/>
    <col min="20" max="16384" width="9" style="1"/>
  </cols>
  <sheetData>
    <row r="1" spans="1:19">
      <c r="A1" s="2280" t="s">
        <v>40</v>
      </c>
      <c r="B1" s="2280"/>
      <c r="C1" s="2280"/>
      <c r="D1" s="2280"/>
      <c r="E1" s="2280"/>
      <c r="F1" s="2280"/>
      <c r="G1" s="2280"/>
      <c r="H1" s="2280"/>
      <c r="I1" s="2280"/>
      <c r="J1" s="2280"/>
      <c r="K1" s="2280"/>
      <c r="L1" s="2280"/>
      <c r="M1" s="2280"/>
      <c r="N1" s="2280"/>
      <c r="O1" s="2280"/>
      <c r="P1" s="2280"/>
      <c r="Q1" s="2280"/>
      <c r="R1" s="2280"/>
      <c r="S1" s="2280"/>
    </row>
    <row r="2" spans="1:19">
      <c r="A2" s="2281" t="s">
        <v>41</v>
      </c>
      <c r="B2" s="2281"/>
      <c r="C2" s="2281"/>
      <c r="D2" s="2281"/>
      <c r="E2" s="2281"/>
      <c r="F2" s="2281"/>
      <c r="G2" s="2281"/>
      <c r="H2" s="2281"/>
      <c r="I2" s="2281"/>
      <c r="J2" s="2281"/>
      <c r="K2" s="2281"/>
      <c r="L2" s="2281"/>
      <c r="M2" s="2281"/>
      <c r="N2" s="2281"/>
      <c r="O2" s="2281"/>
      <c r="P2" s="2281"/>
      <c r="Q2" s="2281"/>
      <c r="R2" s="2281"/>
      <c r="S2" s="2281"/>
    </row>
    <row r="3" spans="1:19" s="33" customFormat="1">
      <c r="A3" s="2282" t="s">
        <v>34</v>
      </c>
      <c r="B3" s="2282" t="s">
        <v>0</v>
      </c>
      <c r="C3" s="2283" t="s">
        <v>2</v>
      </c>
      <c r="D3" s="2284"/>
      <c r="E3" s="2284"/>
      <c r="F3" s="2284"/>
      <c r="G3" s="2285"/>
      <c r="H3" s="2286" t="s">
        <v>13</v>
      </c>
      <c r="I3" s="2287"/>
      <c r="J3" s="2287"/>
      <c r="K3" s="2288"/>
      <c r="L3" s="2286" t="s">
        <v>19</v>
      </c>
      <c r="M3" s="2288"/>
      <c r="N3" s="104" t="s">
        <v>21</v>
      </c>
      <c r="O3" s="102" t="s">
        <v>10</v>
      </c>
      <c r="P3" s="101" t="s">
        <v>12</v>
      </c>
      <c r="Q3" s="2292" t="s">
        <v>23</v>
      </c>
      <c r="R3" s="2292"/>
      <c r="S3" s="2292"/>
    </row>
    <row r="4" spans="1:19" s="33" customFormat="1">
      <c r="A4" s="2282"/>
      <c r="B4" s="2282"/>
      <c r="C4" s="2293" t="s">
        <v>4</v>
      </c>
      <c r="D4" s="2293" t="s">
        <v>3</v>
      </c>
      <c r="E4" s="2282" t="s">
        <v>5</v>
      </c>
      <c r="F4" s="2282"/>
      <c r="G4" s="2282"/>
      <c r="H4" s="2289"/>
      <c r="I4" s="2290"/>
      <c r="J4" s="2290"/>
      <c r="K4" s="2291"/>
      <c r="L4" s="2296" t="s">
        <v>20</v>
      </c>
      <c r="M4" s="2297"/>
      <c r="N4" s="105" t="s">
        <v>22</v>
      </c>
      <c r="O4" s="34" t="s">
        <v>11</v>
      </c>
      <c r="P4" s="35" t="s">
        <v>10</v>
      </c>
      <c r="Q4" s="2298" t="s">
        <v>28</v>
      </c>
      <c r="R4" s="2298"/>
      <c r="S4" s="2298"/>
    </row>
    <row r="5" spans="1:19" s="33" customFormat="1">
      <c r="A5" s="2282"/>
      <c r="B5" s="2282"/>
      <c r="C5" s="2294"/>
      <c r="D5" s="2294"/>
      <c r="E5" s="2293" t="s">
        <v>6</v>
      </c>
      <c r="F5" s="104" t="s">
        <v>7</v>
      </c>
      <c r="G5" s="104" t="s">
        <v>7</v>
      </c>
      <c r="H5" s="104" t="s">
        <v>14</v>
      </c>
      <c r="I5" s="104" t="s">
        <v>15</v>
      </c>
      <c r="J5" s="104" t="s">
        <v>16</v>
      </c>
      <c r="K5" s="104" t="s">
        <v>18</v>
      </c>
      <c r="L5" s="104" t="s">
        <v>29</v>
      </c>
      <c r="M5" s="104" t="s">
        <v>29</v>
      </c>
      <c r="N5" s="105" t="s">
        <v>32</v>
      </c>
      <c r="O5" s="36"/>
      <c r="P5" s="35" t="s">
        <v>11</v>
      </c>
      <c r="Q5" s="102" t="s">
        <v>24</v>
      </c>
      <c r="R5" s="102" t="s">
        <v>26</v>
      </c>
      <c r="S5" s="102" t="s">
        <v>27</v>
      </c>
    </row>
    <row r="6" spans="1:19" s="33" customFormat="1">
      <c r="A6" s="2282"/>
      <c r="B6" s="2282"/>
      <c r="C6" s="2295"/>
      <c r="D6" s="2295"/>
      <c r="E6" s="2295"/>
      <c r="F6" s="106" t="s">
        <v>8</v>
      </c>
      <c r="G6" s="106" t="s">
        <v>9</v>
      </c>
      <c r="H6" s="106"/>
      <c r="I6" s="106"/>
      <c r="J6" s="106" t="s">
        <v>17</v>
      </c>
      <c r="K6" s="106"/>
      <c r="L6" s="106" t="s">
        <v>1</v>
      </c>
      <c r="M6" s="106" t="s">
        <v>30</v>
      </c>
      <c r="N6" s="106"/>
      <c r="O6" s="37"/>
      <c r="P6" s="38"/>
      <c r="Q6" s="103" t="s">
        <v>25</v>
      </c>
      <c r="R6" s="103"/>
      <c r="S6" s="103"/>
    </row>
    <row r="7" spans="1:19" s="32" customFormat="1">
      <c r="A7" s="64"/>
      <c r="B7" s="65" t="s">
        <v>33</v>
      </c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>
      <c r="A8" s="85"/>
      <c r="B8" s="86"/>
      <c r="C8" s="87"/>
      <c r="D8" s="88"/>
      <c r="E8" s="87"/>
      <c r="F8" s="87"/>
      <c r="G8" s="8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3" customFormat="1">
      <c r="A9" s="22"/>
      <c r="B9" s="48"/>
      <c r="C9" s="44"/>
      <c r="D9" s="42"/>
      <c r="E9" s="44"/>
      <c r="F9" s="44"/>
      <c r="G9" s="4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>
      <c r="A10" s="22"/>
      <c r="B10" s="48"/>
      <c r="C10" s="44"/>
      <c r="D10" s="42"/>
      <c r="E10" s="44"/>
      <c r="F10" s="44"/>
      <c r="G10" s="4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>
      <c r="A11" s="22"/>
      <c r="B11" s="48"/>
      <c r="C11" s="44"/>
      <c r="D11" s="42"/>
      <c r="E11" s="44"/>
      <c r="F11" s="44"/>
      <c r="G11" s="4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>
      <c r="A12" s="22"/>
      <c r="B12" s="48"/>
      <c r="C12" s="44"/>
      <c r="D12" s="42"/>
      <c r="E12" s="44"/>
      <c r="F12" s="44"/>
      <c r="G12" s="4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3" customFormat="1">
      <c r="A13" s="22"/>
      <c r="B13" s="48"/>
      <c r="C13" s="44"/>
      <c r="D13" s="43"/>
      <c r="E13" s="44"/>
      <c r="F13" s="44"/>
      <c r="G13" s="4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6" customFormat="1">
      <c r="A14" s="49"/>
      <c r="B14" s="50"/>
      <c r="C14" s="44"/>
      <c r="D14" s="7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6" customFormat="1">
      <c r="A15" s="49"/>
      <c r="B15" s="50"/>
      <c r="C15" s="44"/>
      <c r="D15" s="7"/>
      <c r="E15" s="44"/>
      <c r="F15" s="44"/>
      <c r="G15" s="4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>
      <c r="A16" s="49"/>
      <c r="B16" s="50"/>
      <c r="C16" s="44"/>
      <c r="D16" s="7"/>
      <c r="E16" s="44"/>
      <c r="F16" s="44"/>
      <c r="G16" s="4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6" customFormat="1">
      <c r="A17" s="49"/>
      <c r="B17" s="50"/>
      <c r="C17" s="44"/>
      <c r="D17" s="7"/>
      <c r="E17" s="44"/>
      <c r="F17" s="44"/>
      <c r="G17" s="4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6" customFormat="1">
      <c r="A18" s="49"/>
      <c r="B18" s="50"/>
      <c r="C18" s="44"/>
      <c r="D18" s="7"/>
      <c r="E18" s="44"/>
      <c r="F18" s="44"/>
      <c r="G18" s="4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6" customFormat="1">
      <c r="A19" s="49"/>
      <c r="B19" s="50"/>
      <c r="C19" s="44"/>
      <c r="D19" s="9"/>
      <c r="E19" s="44"/>
      <c r="F19" s="44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32" customFormat="1">
      <c r="A20" s="64"/>
      <c r="B20" s="65" t="s">
        <v>31</v>
      </c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>
      <c r="A21" s="89"/>
      <c r="B21" s="90"/>
      <c r="C21" s="80"/>
      <c r="D21" s="80"/>
      <c r="E21" s="80"/>
      <c r="F21" s="80"/>
      <c r="G21" s="8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>
      <c r="A22" s="18"/>
      <c r="B22" s="23"/>
      <c r="C22" s="11"/>
      <c r="D22" s="13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>
      <c r="A23" s="18"/>
      <c r="B23" s="23"/>
      <c r="C23" s="11"/>
      <c r="D23" s="13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>
      <c r="A24" s="18"/>
      <c r="B24" s="24"/>
      <c r="C24" s="11"/>
      <c r="D24" s="13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8"/>
      <c r="B25" s="19"/>
      <c r="C25" s="11"/>
      <c r="D25" s="13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18"/>
      <c r="B26" s="19"/>
      <c r="C26" s="11"/>
      <c r="D26" s="13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18"/>
      <c r="B27" s="19"/>
      <c r="C27" s="11"/>
      <c r="D27" s="13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A28" s="18"/>
      <c r="B28" s="19"/>
      <c r="C28" s="11"/>
      <c r="D28" s="13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>
      <c r="A29" s="18"/>
      <c r="B29" s="19"/>
      <c r="C29" s="11"/>
      <c r="D29" s="13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8"/>
      <c r="B30" s="19"/>
      <c r="C30" s="11"/>
      <c r="D30" s="13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>
      <c r="A31" s="18"/>
      <c r="B31" s="19"/>
      <c r="C31" s="11"/>
      <c r="D31" s="13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>
      <c r="A32" s="18"/>
      <c r="B32" s="19"/>
      <c r="C32" s="11"/>
      <c r="D32" s="13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>
      <c r="A33" s="98"/>
      <c r="B33" s="79"/>
      <c r="C33" s="17"/>
      <c r="D33" s="66"/>
      <c r="E33" s="100"/>
      <c r="F33" s="100"/>
      <c r="G33" s="10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>
      <c r="A34" s="77"/>
      <c r="B34" s="75"/>
      <c r="C34" s="5"/>
      <c r="D34" s="78"/>
      <c r="E34" s="99"/>
      <c r="F34" s="99"/>
      <c r="G34" s="9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>
      <c r="A35" s="81"/>
      <c r="B35" s="74"/>
      <c r="C35" s="62"/>
      <c r="D35" s="67"/>
      <c r="E35" s="80"/>
      <c r="F35" s="80"/>
      <c r="G35" s="80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>
      <c r="A36" s="18"/>
      <c r="B36" s="19"/>
      <c r="C36" s="11"/>
      <c r="D36" s="13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>
      <c r="A37" s="18"/>
      <c r="B37" s="19"/>
      <c r="C37" s="11"/>
      <c r="D37" s="13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>
      <c r="A38" s="18"/>
      <c r="B38" s="52"/>
      <c r="C38" s="11"/>
      <c r="D38" s="14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>
      <c r="A39" s="18"/>
      <c r="B39" s="53"/>
      <c r="C39" s="11"/>
      <c r="D39" s="13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>
      <c r="A40" s="18"/>
      <c r="B40" s="19"/>
      <c r="C40" s="11"/>
      <c r="D40" s="13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A41" s="18"/>
      <c r="B41" s="23"/>
      <c r="C41" s="11"/>
      <c r="D41" s="13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8"/>
      <c r="B42" s="23"/>
      <c r="C42" s="11"/>
      <c r="D42" s="13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54"/>
      <c r="B43" s="19"/>
      <c r="C43" s="12"/>
      <c r="D43" s="11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54"/>
      <c r="B44" s="19"/>
      <c r="C44" s="12"/>
      <c r="D44" s="11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54"/>
      <c r="B45" s="19"/>
      <c r="C45" s="12"/>
      <c r="D45" s="11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54"/>
      <c r="B46" s="19"/>
      <c r="C46" s="12"/>
      <c r="D46" s="11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54"/>
      <c r="B47" s="19"/>
      <c r="C47" s="12"/>
      <c r="D47" s="11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54"/>
      <c r="B48" s="19"/>
      <c r="C48" s="12"/>
      <c r="D48" s="11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54"/>
      <c r="B49" s="19"/>
      <c r="C49" s="12"/>
      <c r="D49" s="11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32" customFormat="1">
      <c r="A50" s="93"/>
      <c r="B50" s="94" t="s">
        <v>35</v>
      </c>
      <c r="C50" s="39"/>
      <c r="D50" s="39"/>
      <c r="E50" s="39"/>
      <c r="F50" s="39"/>
      <c r="G50" s="3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>
      <c r="A51" s="70"/>
      <c r="B51" s="91"/>
      <c r="C51" s="62"/>
      <c r="D51" s="9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>
      <c r="A52" s="20"/>
      <c r="B52" s="25"/>
      <c r="C52" s="11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20"/>
      <c r="B53" s="55"/>
      <c r="C53" s="11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20"/>
      <c r="B54" s="56"/>
      <c r="C54" s="11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20"/>
      <c r="B55" s="5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20"/>
      <c r="B56" s="5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3" customFormat="1">
      <c r="A57" s="51"/>
      <c r="B57" s="83"/>
      <c r="C57" s="84"/>
      <c r="D57" s="44"/>
      <c r="E57" s="44"/>
      <c r="F57" s="4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3" customFormat="1">
      <c r="A58" s="59"/>
      <c r="B58" s="82"/>
      <c r="C58" s="61"/>
      <c r="D58" s="44"/>
      <c r="E58" s="44"/>
      <c r="F58" s="44"/>
      <c r="G58" s="4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3" customFormat="1">
      <c r="A59" s="59"/>
      <c r="B59" s="60"/>
      <c r="C59" s="61"/>
      <c r="D59" s="44"/>
      <c r="E59" s="44"/>
      <c r="F59" s="44"/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3" customFormat="1">
      <c r="A60" s="59"/>
      <c r="B60" s="60"/>
      <c r="C60" s="61"/>
      <c r="D60" s="44"/>
      <c r="E60" s="44"/>
      <c r="F60" s="44"/>
      <c r="G60" s="44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2" customFormat="1">
      <c r="A61" s="93"/>
      <c r="B61" s="94" t="s">
        <v>36</v>
      </c>
      <c r="C61" s="30"/>
      <c r="D61" s="30"/>
      <c r="E61" s="30"/>
      <c r="F61" s="30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>
      <c r="A62" s="70"/>
      <c r="B62" s="71"/>
      <c r="C62" s="62"/>
      <c r="D62" s="6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>
      <c r="A63" s="28"/>
      <c r="B63" s="69"/>
      <c r="C63" s="27"/>
      <c r="D63" s="6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>
      <c r="A64" s="70"/>
      <c r="B64" s="71"/>
      <c r="C64" s="62"/>
      <c r="D64" s="6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>
      <c r="A65" s="20"/>
      <c r="B65" s="26"/>
      <c r="C65" s="11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>
      <c r="A66" s="20"/>
      <c r="B66" s="26"/>
      <c r="C66" s="11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>
      <c r="A67" s="20"/>
      <c r="B67" s="26"/>
      <c r="C67" s="11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>
      <c r="A68" s="20"/>
      <c r="B68" s="26"/>
      <c r="C68" s="11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>
      <c r="A69" s="20"/>
      <c r="B69" s="26"/>
      <c r="C69" s="11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s="32" customFormat="1">
      <c r="A70" s="93"/>
      <c r="B70" s="94" t="s">
        <v>38</v>
      </c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>
      <c r="A71" s="72"/>
      <c r="B71" s="76"/>
      <c r="C71" s="62"/>
      <c r="D71" s="6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>
      <c r="A72" s="58"/>
      <c r="B72" s="21"/>
      <c r="C72" s="11"/>
      <c r="D72" s="4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>
      <c r="A73" s="58"/>
      <c r="B73" s="21"/>
      <c r="C73" s="11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>
      <c r="A74" s="58"/>
      <c r="B74" s="21"/>
      <c r="C74" s="11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>
      <c r="A75" s="58"/>
      <c r="B75" s="21"/>
      <c r="C75" s="11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s="32" customFormat="1">
      <c r="A76" s="96"/>
      <c r="B76" s="65" t="s">
        <v>39</v>
      </c>
      <c r="C76" s="97"/>
      <c r="D76" s="97"/>
      <c r="E76" s="97"/>
      <c r="F76" s="97"/>
      <c r="G76" s="9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>
      <c r="A77" s="70"/>
      <c r="B77" s="91"/>
      <c r="C77" s="62"/>
      <c r="D77" s="9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>
      <c r="A78" s="20"/>
      <c r="B78" s="55"/>
      <c r="C78" s="1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s="3" customFormat="1">
      <c r="A79" s="51"/>
      <c r="B79" s="83"/>
      <c r="C79" s="84"/>
      <c r="D79" s="44"/>
      <c r="E79" s="44"/>
      <c r="F79" s="44"/>
      <c r="G79" s="4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" customFormat="1">
      <c r="A80" s="59"/>
      <c r="B80" s="82"/>
      <c r="C80" s="61"/>
      <c r="D80" s="44"/>
      <c r="E80" s="44"/>
      <c r="F80" s="44"/>
      <c r="G80" s="44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" customFormat="1">
      <c r="A81" s="59"/>
      <c r="B81" s="60"/>
      <c r="C81" s="61"/>
      <c r="D81" s="44"/>
      <c r="E81" s="44"/>
      <c r="F81" s="44"/>
      <c r="G81" s="44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3" customFormat="1">
      <c r="A82" s="59"/>
      <c r="B82" s="60"/>
      <c r="C82" s="61"/>
      <c r="D82" s="44"/>
      <c r="E82" s="44"/>
      <c r="F82" s="44"/>
      <c r="G82" s="44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41" customFormat="1">
      <c r="A83" s="2279" t="s">
        <v>37</v>
      </c>
      <c r="B83" s="2279"/>
      <c r="C83" s="40">
        <f>SUM(C7+C20+C50+C61+C70+C76)</f>
        <v>0</v>
      </c>
      <c r="D83" s="40">
        <f>SUM(D7+D20+D50+D61+D70+D76)</f>
        <v>0</v>
      </c>
      <c r="E83" s="40" t="e">
        <f>SUM(E7+E20+E50+E61+E70+#REF!+E76)</f>
        <v>#REF!</v>
      </c>
      <c r="F83" s="40" t="e">
        <f>SUM(F7+F20+F50+F61+F70+#REF!+F76)</f>
        <v>#REF!</v>
      </c>
      <c r="G83" s="40" t="e">
        <f>SUM(G7+G20+G50+G61+G70+#REF!+G76)</f>
        <v>#REF!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</sheetData>
  <mergeCells count="15">
    <mergeCell ref="A83:B83"/>
    <mergeCell ref="A1:S1"/>
    <mergeCell ref="A2:S2"/>
    <mergeCell ref="A3:A6"/>
    <mergeCell ref="B3:B6"/>
    <mergeCell ref="C3:G3"/>
    <mergeCell ref="H3:K4"/>
    <mergeCell ref="L3:M3"/>
    <mergeCell ref="Q3:S3"/>
    <mergeCell ref="C4:C6"/>
    <mergeCell ref="D4:D6"/>
    <mergeCell ref="E4:G4"/>
    <mergeCell ref="L4:M4"/>
    <mergeCell ref="Q4:S4"/>
    <mergeCell ref="E5:E6"/>
  </mergeCells>
  <printOptions horizontalCentered="1"/>
  <pageMargins left="0.39370078740157483" right="0.19685039370078741" top="0.78740157480314965" bottom="0.59055118110236227" header="0.51181102362204722" footer="0.51181102362204722"/>
  <pageSetup paperSize="9" scale="65" orientation="landscape" r:id="rId1"/>
  <rowBreaks count="2" manualBreakCount="2">
    <brk id="49" max="18" man="1"/>
    <brk id="7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พันธกิจที่ 1</vt:lpstr>
      <vt:lpstr>พันธกิจที่ 2</vt:lpstr>
      <vt:lpstr>พันธกิจที่3</vt:lpstr>
      <vt:lpstr>พันธกิจที่4</vt:lpstr>
      <vt:lpstr>นิติการ</vt:lpstr>
      <vt:lpstr>นิติการ!Print_Area</vt:lpstr>
      <vt:lpstr>'พันธกิจที่ 1'!Print_Area</vt:lpstr>
      <vt:lpstr>'พันธกิจที่ 2'!Print_Area</vt:lpstr>
      <vt:lpstr>พันธกิจที่3!Print_Area</vt:lpstr>
      <vt:lpstr>พันธกิจที่4!Print_Area</vt:lpstr>
      <vt:lpstr>นิติการ!Print_Titles</vt:lpstr>
      <vt:lpstr>'พันธกิจที่ 1'!Print_Titles</vt:lpstr>
      <vt:lpstr>'พันธกิจที่ 2'!Print_Titles</vt:lpstr>
      <vt:lpstr>พันธกิจที่3!Print_Titles</vt:lpstr>
      <vt:lpstr>พันธกิจที่4!Print_Titles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2016-12-09T02:46:40Z</cp:lastPrinted>
  <dcterms:created xsi:type="dcterms:W3CDTF">2015-08-17T07:51:53Z</dcterms:created>
  <dcterms:modified xsi:type="dcterms:W3CDTF">2016-12-21T03:40:56Z</dcterms:modified>
</cp:coreProperties>
</file>